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4606" yWindow="65446" windowWidth="12660" windowHeight="9675" activeTab="1"/>
  </bookViews>
  <sheets>
    <sheet name="Mode d'emploi" sheetId="1" r:id="rId1"/>
    <sheet name="Calcul" sheetId="2" r:id="rId2"/>
    <sheet name="Références" sheetId="3" r:id="rId3"/>
    <sheet name="Enregistrement_Impression" sheetId="4" state="hidden" r:id="rId4"/>
    <sheet name="Sauvegarde des calculs" sheetId="5" r:id="rId5"/>
  </sheets>
  <externalReferences>
    <externalReference r:id="rId8"/>
    <externalReference r:id="rId9"/>
    <externalReference r:id="rId10"/>
  </externalReferences>
  <definedNames>
    <definedName name="abaques" localSheetId="0">#REF!</definedName>
    <definedName name="abaques">'Références'!$C$4:$U$46</definedName>
    <definedName name="Biomasse" localSheetId="0">'[3]Data'!$Q$214:$Q$433</definedName>
    <definedName name="Biomasse">'[2]Data'!$Q$214:$Q$433</definedName>
    <definedName name="ChoixEspèce" localSheetId="0">#REF!</definedName>
    <definedName name="ChoixEspèce">'Références'!$A$4:$A$46</definedName>
    <definedName name="ClasseBiomasse" localSheetId="0">#REF!</definedName>
    <definedName name="ClasseBiomasse">'Références'!#REF!</definedName>
    <definedName name="ClasseDurée" localSheetId="0">#REF!</definedName>
    <definedName name="ClasseDurée">'Références'!#REF!</definedName>
    <definedName name="hauteur" localSheetId="0">'[3]Data'!$R$214:$R$433</definedName>
    <definedName name="hauteur">'[2]Data'!$R$214:$R$433</definedName>
    <definedName name="Sélection" localSheetId="0">'[3]Data'!$P$1048:$P$1053</definedName>
    <definedName name="Sélection">'[2]Data'!$P$1048:$P$1053</definedName>
    <definedName name="Somme" localSheetId="0">'[3]Data'!$AH$214:$AH$433</definedName>
    <definedName name="Somme">'[2]Data'!$AH$214:$AH$433</definedName>
  </definedNames>
  <calcPr fullCalcOnLoad="1"/>
</workbook>
</file>

<file path=xl/comments3.xml><?xml version="1.0" encoding="utf-8"?>
<comments xmlns="http://schemas.openxmlformats.org/spreadsheetml/2006/main">
  <authors>
    <author>Seb</author>
  </authors>
  <commentList>
    <comment ref="N3" authorId="0">
      <text>
        <r>
          <rPr>
            <b/>
            <sz val="8"/>
            <rFont val="Tahoma"/>
            <family val="2"/>
          </rPr>
          <t>Hauteur max où l'équation peut-être appliquée</t>
        </r>
        <r>
          <rPr>
            <sz val="8"/>
            <rFont val="Tahoma"/>
            <family val="2"/>
          </rPr>
          <t xml:space="preserve">
</t>
        </r>
      </text>
    </comment>
  </commentList>
</comments>
</file>

<file path=xl/sharedStrings.xml><?xml version="1.0" encoding="utf-8"?>
<sst xmlns="http://schemas.openxmlformats.org/spreadsheetml/2006/main" count="382" uniqueCount="224">
  <si>
    <t>CRA PC + +CA 26 + CA 36 + CA 67</t>
  </si>
  <si>
    <t>CA 26 + CA 59</t>
  </si>
  <si>
    <t>CRA PC + CRA Bretagne + CA 03 + CA 36 + CA 63 + CA 67</t>
  </si>
  <si>
    <t>CRA PC + CRA Bretagne + CA 36 + CA 63 + CA 67 + CA 89 + FDGEDA Aube</t>
  </si>
  <si>
    <t>CRA PC, CRA Bretagne, CA 26, CA 36, CA 67, CA 89 et FDGEDA Aube</t>
  </si>
  <si>
    <t>CRA PC + CRA Bretagne + CA 03 + CA 36 + CA 63 + CA 67 + CA 89 + FDGEDA Aube</t>
  </si>
  <si>
    <t>CRA PC + CA 03 + CA 67</t>
  </si>
  <si>
    <t>CRA PC + CRA Bretagne + CA 36 + CA 67</t>
  </si>
  <si>
    <t>CA 67 + CA 89 + FDGEDA Aube</t>
  </si>
  <si>
    <t>CRA PC + CRA Bretagne + CA 26 + CA 59 + CA 67</t>
  </si>
  <si>
    <t>trèfle violet (et trèfle de Perse)</t>
  </si>
  <si>
    <t>trèfle incarnat (et trèfle hybride)</t>
  </si>
  <si>
    <t>CA 59 + CA 60 + CA 67</t>
  </si>
  <si>
    <t>CA 36, CA 59, CA 67, CA 89, CRA Bretagne, CRA PC, FDGEDA Aube</t>
  </si>
  <si>
    <t>y = 0,059 x     R² = 0,82  (18 valeurs)</t>
  </si>
  <si>
    <t>y = 0,0409 x   R² = 0,72   (11 valeurs)</t>
  </si>
  <si>
    <t>y = 0,0536 x      R² = 0,76  (12 valeurs)</t>
  </si>
  <si>
    <t>y = 0,0925 x       R² = 0,5821    (11 valeurs)</t>
  </si>
  <si>
    <r>
      <t>y = 0,1107 x</t>
    </r>
    <r>
      <rPr>
        <vertAlign val="superscript"/>
        <sz val="8"/>
        <rFont val="Arial"/>
        <family val="2"/>
      </rPr>
      <t>0,8474</t>
    </r>
    <r>
      <rPr>
        <sz val="8"/>
        <rFont val="Arial"/>
        <family val="2"/>
      </rPr>
      <t xml:space="preserve"> R² = 0,77   (10 valeurs)</t>
    </r>
  </si>
  <si>
    <r>
      <t>y = 0,0607 x</t>
    </r>
    <r>
      <rPr>
        <vertAlign val="superscript"/>
        <sz val="8"/>
        <rFont val="Arial"/>
        <family val="2"/>
      </rPr>
      <t>0,8446</t>
    </r>
    <r>
      <rPr>
        <sz val="8"/>
        <rFont val="Arial"/>
        <family val="2"/>
      </rPr>
      <t xml:space="preserve">   R² = 0,80  (55 valeurs)</t>
    </r>
  </si>
  <si>
    <r>
      <t>y = 0,1446 x</t>
    </r>
    <r>
      <rPr>
        <vertAlign val="superscript"/>
        <sz val="8"/>
        <rFont val="Arial"/>
        <family val="2"/>
      </rPr>
      <t xml:space="preserve">0,7786   </t>
    </r>
    <r>
      <rPr>
        <sz val="8"/>
        <rFont val="Arial"/>
        <family val="2"/>
      </rPr>
      <t>R² = 0,7501   (14 valeurs)</t>
    </r>
  </si>
  <si>
    <r>
      <t>Phosphore restitué</t>
    </r>
    <r>
      <rPr>
        <b/>
        <i/>
        <sz val="8"/>
        <rFont val="Arial"/>
        <family val="2"/>
      </rPr>
      <t xml:space="preserve"> </t>
    </r>
  </si>
  <si>
    <t>Potassium restitué</t>
  </si>
  <si>
    <r>
      <t xml:space="preserve">Des </t>
    </r>
    <r>
      <rPr>
        <b/>
        <sz val="10"/>
        <rFont val="Arial"/>
        <family val="2"/>
      </rPr>
      <t>actions</t>
    </r>
    <r>
      <rPr>
        <sz val="10"/>
        <rFont val="Arial"/>
        <family val="0"/>
      </rPr>
      <t xml:space="preserve"> sont possibles grâce aux différentes</t>
    </r>
    <r>
      <rPr>
        <b/>
        <i/>
        <sz val="10"/>
        <color indexed="48"/>
        <rFont val="Arial"/>
        <family val="2"/>
      </rPr>
      <t xml:space="preserve"> </t>
    </r>
    <r>
      <rPr>
        <b/>
        <i/>
        <sz val="10"/>
        <color indexed="20"/>
        <rFont val="Arial"/>
        <family val="2"/>
      </rPr>
      <t>commandes</t>
    </r>
    <r>
      <rPr>
        <sz val="10"/>
        <rFont val="Arial"/>
        <family val="0"/>
      </rPr>
      <t xml:space="preserve"> :</t>
    </r>
  </si>
  <si>
    <t xml:space="preserve"> La mise en oeuvre de la méthode se déroule en 3 étapes :</t>
  </si>
  <si>
    <r>
      <t>Réaliser</t>
    </r>
    <r>
      <rPr>
        <b/>
        <i/>
        <sz val="8"/>
        <color indexed="60"/>
        <rFont val="Arial"/>
        <family val="2"/>
      </rPr>
      <t xml:space="preserve"> au moins 3 </t>
    </r>
    <r>
      <rPr>
        <i/>
        <sz val="8"/>
        <color indexed="60"/>
        <rFont val="Arial"/>
        <family val="2"/>
      </rPr>
      <t xml:space="preserve">prélèvements différents pour une surface totale de </t>
    </r>
    <r>
      <rPr>
        <b/>
        <i/>
        <sz val="8"/>
        <color indexed="60"/>
        <rFont val="Arial"/>
        <family val="2"/>
      </rPr>
      <t>3 m² minimum</t>
    </r>
    <r>
      <rPr>
        <i/>
        <sz val="8"/>
        <color indexed="60"/>
        <rFont val="Arial"/>
        <family val="2"/>
      </rPr>
      <t xml:space="preserve"> à la destruction du couvert
et </t>
    </r>
    <r>
      <rPr>
        <b/>
        <i/>
        <sz val="8"/>
        <color indexed="60"/>
        <rFont val="Arial"/>
        <family val="2"/>
      </rPr>
      <t xml:space="preserve">après ressuyage </t>
    </r>
    <r>
      <rPr>
        <i/>
        <sz val="8"/>
        <color indexed="60"/>
        <rFont val="Arial"/>
        <family val="2"/>
      </rPr>
      <t>(pas de pluie, après disparition de la rosée).</t>
    </r>
  </si>
  <si>
    <r>
      <t>Les paramètres nécessaires au calcul doivent être renseignés  dans les</t>
    </r>
    <r>
      <rPr>
        <sz val="8"/>
        <color indexed="40"/>
        <rFont val="Arial"/>
        <family val="2"/>
      </rPr>
      <t xml:space="preserve"> </t>
    </r>
    <r>
      <rPr>
        <sz val="8"/>
        <color indexed="48"/>
        <rFont val="Arial"/>
        <family val="2"/>
      </rPr>
      <t>cases rouges</t>
    </r>
    <r>
      <rPr>
        <sz val="8"/>
        <rFont val="Arial"/>
        <family val="2"/>
      </rPr>
      <t xml:space="preserve"> de la feuille "</t>
    </r>
    <r>
      <rPr>
        <i/>
        <sz val="8"/>
        <color indexed="48"/>
        <rFont val="Arial"/>
        <family val="2"/>
      </rPr>
      <t>Calcul</t>
    </r>
    <r>
      <rPr>
        <sz val="8"/>
        <rFont val="Arial"/>
        <family val="2"/>
      </rPr>
      <t xml:space="preserve">". </t>
    </r>
  </si>
  <si>
    <t>- biomasse verte</t>
  </si>
  <si>
    <t>- biomasse sèche</t>
  </si>
  <si>
    <t>- hauteur</t>
  </si>
  <si>
    <t>Chambre Régionale d'Agriculture de Poitou-Charentes</t>
  </si>
  <si>
    <t>ou</t>
  </si>
  <si>
    <r>
      <t>1.</t>
    </r>
    <r>
      <rPr>
        <i/>
        <sz val="10"/>
        <rFont val="Arial"/>
        <family val="2"/>
      </rPr>
      <t xml:space="preserve"> "</t>
    </r>
    <r>
      <rPr>
        <b/>
        <i/>
        <sz val="10"/>
        <color indexed="48"/>
        <rFont val="Arial"/>
        <family val="2"/>
      </rPr>
      <t>Mode d'emploi</t>
    </r>
    <r>
      <rPr>
        <i/>
        <sz val="10"/>
        <rFont val="Arial"/>
        <family val="2"/>
      </rPr>
      <t>" : modalités d'utilisation de l'applicatif</t>
    </r>
  </si>
  <si>
    <r>
      <t>4.</t>
    </r>
    <r>
      <rPr>
        <i/>
        <sz val="10"/>
        <rFont val="Arial"/>
        <family val="2"/>
      </rPr>
      <t>"</t>
    </r>
    <r>
      <rPr>
        <b/>
        <i/>
        <sz val="10"/>
        <color indexed="48"/>
        <rFont val="Arial"/>
        <family val="2"/>
      </rPr>
      <t>Sauvegarde des calculs</t>
    </r>
    <r>
      <rPr>
        <i/>
        <sz val="10"/>
        <rFont val="Arial"/>
        <family val="2"/>
      </rPr>
      <t>" : sauvegarde des calculs effectués pour une valorisation ultérieure</t>
    </r>
  </si>
  <si>
    <r>
      <t>2.</t>
    </r>
    <r>
      <rPr>
        <i/>
        <sz val="10"/>
        <rFont val="Arial"/>
        <family val="2"/>
      </rPr>
      <t xml:space="preserve"> "</t>
    </r>
    <r>
      <rPr>
        <b/>
        <i/>
        <sz val="10"/>
        <color indexed="48"/>
        <rFont val="Arial"/>
        <family val="2"/>
      </rPr>
      <t>Calcul</t>
    </r>
    <r>
      <rPr>
        <i/>
        <sz val="10"/>
        <rFont val="Arial"/>
        <family val="2"/>
      </rPr>
      <t>" : applicatif de calcul "MERCI" - saisie des informations concernant le couvert</t>
    </r>
  </si>
  <si>
    <t>C/N</t>
  </si>
  <si>
    <t>Espèces</t>
  </si>
  <si>
    <t>Espèce</t>
  </si>
  <si>
    <t>crucifères</t>
  </si>
  <si>
    <t>choux fourrager</t>
  </si>
  <si>
    <t>repousses de colza d'hiver</t>
  </si>
  <si>
    <t>colza d'hiver</t>
  </si>
  <si>
    <t>moutarde blanche</t>
  </si>
  <si>
    <t>graminées</t>
  </si>
  <si>
    <t>avoine d'hiver</t>
  </si>
  <si>
    <t>phacélie</t>
  </si>
  <si>
    <t>avoine de printemps</t>
  </si>
  <si>
    <t>composées</t>
  </si>
  <si>
    <t>tournesol</t>
  </si>
  <si>
    <t>polygonnacées</t>
  </si>
  <si>
    <t>sarrasin</t>
  </si>
  <si>
    <t>linéacées</t>
  </si>
  <si>
    <t>lin</t>
  </si>
  <si>
    <t>blé tendre d'hiver</t>
  </si>
  <si>
    <t>légumineuses</t>
  </si>
  <si>
    <t>fenugrec</t>
  </si>
  <si>
    <t>gesse</t>
  </si>
  <si>
    <t>ray-grass hybride</t>
  </si>
  <si>
    <t>lentille</t>
  </si>
  <si>
    <t>ray-grass d'Italie</t>
  </si>
  <si>
    <t>seigle classique</t>
  </si>
  <si>
    <r>
      <t>Surface de prélèvement</t>
    </r>
    <r>
      <rPr>
        <i/>
        <sz val="8"/>
        <rFont val="Arial"/>
        <family val="2"/>
      </rPr>
      <t xml:space="preserve"> (m²)</t>
    </r>
  </si>
  <si>
    <t>Coefficient correcteur racines</t>
  </si>
  <si>
    <t xml:space="preserve">Liste déroulante pour le choix d'espèces </t>
  </si>
  <si>
    <r>
      <t>Teneur en N</t>
    </r>
    <r>
      <rPr>
        <i/>
        <sz val="8"/>
        <rFont val="Arial"/>
        <family val="2"/>
      </rPr>
      <t xml:space="preserve"> (%)</t>
    </r>
  </si>
  <si>
    <r>
      <t>Teneur en MS</t>
    </r>
    <r>
      <rPr>
        <i/>
        <sz val="8"/>
        <rFont val="Arial"/>
        <family val="2"/>
      </rPr>
      <t xml:space="preserve"> (%)</t>
    </r>
  </si>
  <si>
    <r>
      <t xml:space="preserve">%  de MS </t>
    </r>
    <r>
      <rPr>
        <sz val="8"/>
        <color indexed="8"/>
        <rFont val="Arial"/>
        <family val="2"/>
      </rPr>
      <t>(en fonction de la durée de croissance)</t>
    </r>
  </si>
  <si>
    <t>&lt; 60 j</t>
  </si>
  <si>
    <t>&lt; 90 j</t>
  </si>
  <si>
    <t>&gt; 90 j</t>
  </si>
  <si>
    <t>&lt; 2 t</t>
  </si>
  <si>
    <t>&lt; 1 t</t>
  </si>
  <si>
    <t>&lt; 3 t</t>
  </si>
  <si>
    <t>&gt; 3 t</t>
  </si>
  <si>
    <t>Coefficient correcteur azote racines</t>
  </si>
  <si>
    <t xml:space="preserve">Date mesure de biomasse </t>
  </si>
  <si>
    <t>n° de prélèvement</t>
  </si>
  <si>
    <r>
      <t>durée croissance</t>
    </r>
    <r>
      <rPr>
        <i/>
        <sz val="8"/>
        <rFont val="Arial"/>
        <family val="2"/>
      </rPr>
      <t xml:space="preserve"> (j)</t>
    </r>
  </si>
  <si>
    <t>Biomasse verte moyenne</t>
  </si>
  <si>
    <t xml:space="preserve"> (t de MV/ha)</t>
  </si>
  <si>
    <t>Biomasse sèche moyenne</t>
  </si>
  <si>
    <t xml:space="preserve"> (t de MS/ha)</t>
  </si>
  <si>
    <r>
      <t>Azote parties aériennes</t>
    </r>
    <r>
      <rPr>
        <b/>
        <i/>
        <sz val="8"/>
        <rFont val="Arial"/>
        <family val="2"/>
      </rPr>
      <t xml:space="preserve"> </t>
    </r>
  </si>
  <si>
    <t>(kg de N/ha)</t>
  </si>
  <si>
    <t>Azote plante entière</t>
  </si>
  <si>
    <t>% d'azote minéralisable</t>
  </si>
  <si>
    <t>Restitution potentielle</t>
  </si>
  <si>
    <t xml:space="preserve">Restitution du couvert </t>
  </si>
  <si>
    <r>
      <t xml:space="preserve">Tri </t>
    </r>
    <r>
      <rPr>
        <sz val="8"/>
        <color indexed="8"/>
        <rFont val="Arial"/>
        <family val="2"/>
      </rPr>
      <t>(par fam.)</t>
    </r>
  </si>
  <si>
    <r>
      <t>Teneur en MS</t>
    </r>
    <r>
      <rPr>
        <i/>
        <sz val="8"/>
        <rFont val="Arial"/>
        <family val="2"/>
      </rPr>
      <t xml:space="preserve">   (%)</t>
    </r>
  </si>
  <si>
    <t>Méthode par mesure des hauteurs</t>
  </si>
  <si>
    <t>Date de semis (ou de levée)</t>
  </si>
  <si>
    <t xml:space="preserve">Méthode par mesure de </t>
  </si>
  <si>
    <t xml:space="preserve">       SAISIE DES DONNEES</t>
  </si>
  <si>
    <t>Famille</t>
  </si>
  <si>
    <t xml:space="preserve">
Espèce de culture intermédiaire
</t>
  </si>
  <si>
    <t>Parcelle</t>
  </si>
  <si>
    <t>Date mesure</t>
  </si>
  <si>
    <t xml:space="preserve"> - </t>
  </si>
  <si>
    <r>
      <t>Nom parcelle</t>
    </r>
    <r>
      <rPr>
        <i/>
        <sz val="1"/>
        <rFont val="Arial"/>
        <family val="2"/>
      </rPr>
      <t xml:space="preserve">  </t>
    </r>
  </si>
  <si>
    <t>a</t>
  </si>
  <si>
    <t>b</t>
  </si>
  <si>
    <t>c</t>
  </si>
  <si>
    <t xml:space="preserve">  Mode d'emploi  </t>
  </si>
  <si>
    <t>En cas de problème, contactez :</t>
  </si>
  <si>
    <t>Tél : 05.49.55.61.74</t>
  </si>
  <si>
    <t>Email : sebastien.minette@poitou-charentes.chambagri.fr</t>
  </si>
  <si>
    <t>Sébastien Minette</t>
  </si>
  <si>
    <t>Avant-propos</t>
  </si>
  <si>
    <t>-</t>
  </si>
  <si>
    <r>
      <t xml:space="preserve">Choisir un </t>
    </r>
    <r>
      <rPr>
        <b/>
        <i/>
        <sz val="10"/>
        <rFont val="Arial"/>
        <family val="2"/>
      </rPr>
      <t>mode de calcul</t>
    </r>
    <r>
      <rPr>
        <sz val="10"/>
        <rFont val="Arial"/>
        <family val="0"/>
      </rPr>
      <t xml:space="preserve"> parmi les trois proposés dans la liste déroulante :</t>
    </r>
  </si>
  <si>
    <r>
      <t xml:space="preserve">     1. Prélèvement au champ </t>
    </r>
    <r>
      <rPr>
        <i/>
        <sz val="10"/>
        <color indexed="62"/>
        <rFont val="Arial"/>
        <family val="2"/>
      </rPr>
      <t>d'échantillons du couvert et tri des différentes espèces qui le composent</t>
    </r>
  </si>
  <si>
    <r>
      <t xml:space="preserve">     2. Mesure</t>
    </r>
    <r>
      <rPr>
        <i/>
        <sz val="10"/>
        <color indexed="62"/>
        <rFont val="Arial"/>
        <family val="2"/>
      </rPr>
      <t xml:space="preserve"> (au choix)</t>
    </r>
    <r>
      <rPr>
        <b/>
        <i/>
        <sz val="10"/>
        <color indexed="62"/>
        <rFont val="Arial"/>
        <family val="2"/>
      </rPr>
      <t xml:space="preserve"> :</t>
    </r>
  </si>
  <si>
    <t xml:space="preserve">-
</t>
  </si>
  <si>
    <t xml:space="preserve">- 
</t>
  </si>
  <si>
    <r>
      <t>- "</t>
    </r>
    <r>
      <rPr>
        <b/>
        <i/>
        <sz val="10"/>
        <color indexed="20"/>
        <rFont val="Arial"/>
        <family val="2"/>
      </rPr>
      <t>Supprimer la dernière espèce</t>
    </r>
    <r>
      <rPr>
        <sz val="10"/>
        <rFont val="Arial"/>
        <family val="0"/>
      </rPr>
      <t>" : Efface la zone de saisie des données créée en dernier ainsi que tout son contenu.</t>
    </r>
  </si>
  <si>
    <r>
      <t>- "</t>
    </r>
    <r>
      <rPr>
        <b/>
        <i/>
        <sz val="10"/>
        <color indexed="20"/>
        <rFont val="Arial"/>
        <family val="2"/>
      </rPr>
      <t>Réinitialiser</t>
    </r>
    <r>
      <rPr>
        <sz val="10"/>
        <rFont val="Arial"/>
        <family val="0"/>
      </rPr>
      <t>" : Efface l'ensemble des informations saisies et permet de revenir à l'affichage initial.</t>
    </r>
  </si>
  <si>
    <r>
      <t>- "</t>
    </r>
    <r>
      <rPr>
        <b/>
        <i/>
        <sz val="10"/>
        <color indexed="20"/>
        <rFont val="Arial"/>
        <family val="2"/>
      </rPr>
      <t>Afficher/Masquer détails</t>
    </r>
    <r>
      <rPr>
        <sz val="10"/>
        <rFont val="Arial"/>
        <family val="0"/>
      </rPr>
      <t>" : Permet d'afficher ou de masquer les étapes intermédiaires du calcul, espèce par espèce.</t>
    </r>
  </si>
  <si>
    <r>
      <t>- "</t>
    </r>
    <r>
      <rPr>
        <b/>
        <i/>
        <sz val="10"/>
        <color indexed="20"/>
        <rFont val="Arial"/>
        <family val="2"/>
      </rPr>
      <t>Enregistrer le calcul</t>
    </r>
    <r>
      <rPr>
        <sz val="10"/>
        <rFont val="Arial"/>
        <family val="0"/>
      </rPr>
      <t>" : Crée une sauvegarde du calcul en cours à la suite des sauvegardes précédentes dans la feuille "</t>
    </r>
    <r>
      <rPr>
        <b/>
        <i/>
        <sz val="10"/>
        <color indexed="48"/>
        <rFont val="Arial"/>
        <family val="2"/>
      </rPr>
      <t>Sauvegarde des calculs</t>
    </r>
    <r>
      <rPr>
        <sz val="10"/>
        <rFont val="Arial"/>
        <family val="0"/>
      </rPr>
      <t>".</t>
    </r>
  </si>
  <si>
    <r>
      <t xml:space="preserve"> - de la masse de </t>
    </r>
    <r>
      <rPr>
        <b/>
        <i/>
        <sz val="10"/>
        <color indexed="17"/>
        <rFont val="Arial"/>
        <family val="2"/>
      </rPr>
      <t xml:space="preserve">matière aérienne verte      </t>
    </r>
    <r>
      <rPr>
        <i/>
        <sz val="8"/>
        <color indexed="60"/>
        <rFont val="Arial"/>
        <family val="2"/>
      </rPr>
      <t>(mode de calcul rapide mais sensible aux variations d'humidité)</t>
    </r>
  </si>
  <si>
    <r>
      <t>3.</t>
    </r>
    <r>
      <rPr>
        <i/>
        <sz val="10"/>
        <rFont val="Arial"/>
        <family val="2"/>
      </rPr>
      <t>"</t>
    </r>
    <r>
      <rPr>
        <b/>
        <i/>
        <sz val="10"/>
        <color indexed="48"/>
        <rFont val="Arial"/>
        <family val="2"/>
      </rPr>
      <t>Références</t>
    </r>
    <r>
      <rPr>
        <i/>
        <sz val="10"/>
        <rFont val="Arial"/>
        <family val="2"/>
      </rPr>
      <t>" : abaques répertoriant par culture intermédiaire l'ensemble des références nécessaires aux calculs</t>
    </r>
  </si>
  <si>
    <r>
      <t xml:space="preserve"> - de la masse de </t>
    </r>
    <r>
      <rPr>
        <b/>
        <i/>
        <sz val="10"/>
        <color indexed="17"/>
        <rFont val="Arial"/>
        <family val="2"/>
      </rPr>
      <t xml:space="preserve">matière aérienne sèche     </t>
    </r>
    <r>
      <rPr>
        <i/>
        <sz val="8"/>
        <color indexed="60"/>
        <rFont val="Arial"/>
        <family val="2"/>
      </rPr>
      <t>(calcul plus précis mais plus de contraintes dont un passage en étuve de 48 h à 80°C)</t>
    </r>
  </si>
  <si>
    <r>
      <t xml:space="preserve">La suite de la saisie s'effectue </t>
    </r>
    <r>
      <rPr>
        <b/>
        <i/>
        <sz val="10"/>
        <color indexed="60"/>
        <rFont val="Arial"/>
        <family val="2"/>
      </rPr>
      <t>espèce par espèce</t>
    </r>
    <r>
      <rPr>
        <i/>
        <sz val="10"/>
        <color indexed="60"/>
        <rFont val="Arial"/>
        <family val="2"/>
      </rPr>
      <t>, pour chaque plante qui compose la culture intermédiaire.</t>
    </r>
  </si>
  <si>
    <r>
      <t xml:space="preserve">Préciser la </t>
    </r>
    <r>
      <rPr>
        <b/>
        <sz val="10"/>
        <rFont val="Arial"/>
        <family val="2"/>
      </rPr>
      <t xml:space="preserve">date de semis </t>
    </r>
    <r>
      <rPr>
        <sz val="10"/>
        <rFont val="Arial"/>
        <family val="2"/>
      </rPr>
      <t xml:space="preserve">de l'espèce considérée et en fonction du mode de calcul choisi : </t>
    </r>
    <r>
      <rPr>
        <sz val="10"/>
        <rFont val="Arial"/>
        <family val="0"/>
      </rPr>
      <t>l</t>
    </r>
    <r>
      <rPr>
        <sz val="10"/>
        <rFont val="Arial"/>
        <family val="2"/>
      </rPr>
      <t xml:space="preserve">a </t>
    </r>
    <r>
      <rPr>
        <b/>
        <sz val="10"/>
        <rFont val="Arial"/>
        <family val="2"/>
      </rPr>
      <t xml:space="preserve">hauteur </t>
    </r>
    <r>
      <rPr>
        <b/>
        <sz val="10"/>
        <color indexed="10"/>
        <rFont val="Arial"/>
        <family val="2"/>
      </rPr>
      <t>ou</t>
    </r>
    <r>
      <rPr>
        <sz val="10"/>
        <rFont val="Arial"/>
        <family val="2"/>
      </rPr>
      <t xml:space="preserve"> la </t>
    </r>
    <r>
      <rPr>
        <b/>
        <sz val="10"/>
        <rFont val="Arial"/>
        <family val="2"/>
      </rPr>
      <t>biomasse</t>
    </r>
    <r>
      <rPr>
        <sz val="10"/>
        <rFont val="Arial"/>
        <family val="2"/>
      </rPr>
      <t xml:space="preserve"> et la </t>
    </r>
    <r>
      <rPr>
        <b/>
        <sz val="10"/>
        <rFont val="Arial"/>
        <family val="2"/>
      </rPr>
      <t xml:space="preserve">surface de prélèvement </t>
    </r>
    <r>
      <rPr>
        <sz val="10"/>
        <rFont val="Arial"/>
        <family val="2"/>
      </rPr>
      <t>correspondante.</t>
    </r>
  </si>
  <si>
    <r>
      <t xml:space="preserve">     - Possibilité de consulter les abaques servant aux calculs et de les compléter pour de nouvelles espèces (feuille "</t>
    </r>
    <r>
      <rPr>
        <b/>
        <i/>
        <sz val="10"/>
        <color indexed="48"/>
        <rFont val="Arial"/>
        <family val="2"/>
      </rPr>
      <t>Références</t>
    </r>
    <r>
      <rPr>
        <sz val="10"/>
        <rFont val="Arial"/>
        <family val="0"/>
      </rPr>
      <t xml:space="preserve">"). </t>
    </r>
  </si>
  <si>
    <t>------------------------------------------</t>
  </si>
  <si>
    <r>
      <t>Si des modifications trop importantes sont apportées à la structure de cette feuille (suppression de colonnes), il se peut que le format soit réinitialisé automatiquement lors de la sauvegarde suivante.
Pour revenir au format initial, il suffit de sélectionner la feuille entière et de supprimer toutes les cellules puis d'exécuter la commande "</t>
    </r>
    <r>
      <rPr>
        <b/>
        <sz val="8"/>
        <color indexed="20"/>
        <rFont val="Arial"/>
        <family val="2"/>
      </rPr>
      <t>Enregistrer le calcul</t>
    </r>
    <r>
      <rPr>
        <i/>
        <sz val="8"/>
        <color indexed="60"/>
        <rFont val="Arial"/>
        <family val="2"/>
      </rPr>
      <t>" de la feuille "</t>
    </r>
    <r>
      <rPr>
        <b/>
        <sz val="8"/>
        <color indexed="48"/>
        <rFont val="Arial"/>
        <family val="2"/>
      </rPr>
      <t>Calcul</t>
    </r>
    <r>
      <rPr>
        <i/>
        <sz val="8"/>
        <color indexed="60"/>
        <rFont val="Arial"/>
        <family val="2"/>
      </rPr>
      <t xml:space="preserve">".
Attention ! Dans ces deux cas de figure, l'ensemble des données sauvegardées précédemment seront alors perdues. </t>
    </r>
  </si>
  <si>
    <t>- Cette version est susceptible d'évoluer avec les nouvelles références scientifiques acquises. Les calculs réalisés et leurs utilisations sont sous l'entière responsabilité de l'utilisateur.</t>
  </si>
  <si>
    <t>Sources des données</t>
  </si>
  <si>
    <t>Appui technique</t>
  </si>
  <si>
    <t>- Chambre Régionale d'Agriculture de Poitou-Charentes</t>
  </si>
  <si>
    <t>- Chambres Départementales de la Charente, Charente-Maritime, Deux-Sèvres et Vienne</t>
  </si>
  <si>
    <t>- INRA</t>
  </si>
  <si>
    <r>
      <t>Financement</t>
    </r>
    <r>
      <rPr>
        <b/>
        <i/>
        <sz val="10"/>
        <rFont val="Arial"/>
        <family val="2"/>
      </rPr>
      <t xml:space="preserve"> : </t>
    </r>
  </si>
  <si>
    <t>- FranceAgriMer</t>
  </si>
  <si>
    <r>
      <t>- "</t>
    </r>
    <r>
      <rPr>
        <b/>
        <i/>
        <sz val="10"/>
        <color indexed="20"/>
        <rFont val="Arial"/>
        <family val="2"/>
      </rPr>
      <t>Ajouter espèce</t>
    </r>
    <r>
      <rPr>
        <sz val="10"/>
        <rFont val="Arial"/>
        <family val="0"/>
      </rPr>
      <t>" : Ajoute des zones de saisie de données supplémentaires pour d'autres espèces composant le couvert. 
                               Par défaut, la date de semis est la même que pour l'espèce 1.</t>
    </r>
  </si>
  <si>
    <t>pour faciliter l'utilisation, imprimer le mode d'emploi !</t>
  </si>
  <si>
    <r>
      <t xml:space="preserve">- bases de données régionales sur les cultures intermédiaires </t>
    </r>
    <r>
      <rPr>
        <i/>
        <sz val="8"/>
        <rFont val="Arial"/>
        <family val="2"/>
      </rPr>
      <t>(1983-2009)</t>
    </r>
  </si>
  <si>
    <r>
      <t xml:space="preserve">Des modifications peuvent être apportées directement dans le tableau (Attention ! elles sont définitives, pas de possibilité de revenir aux valeurs initiales). 
En cas de modification du nom d'une espèce, penser à </t>
    </r>
    <r>
      <rPr>
        <b/>
        <sz val="8"/>
        <color indexed="20"/>
        <rFont val="Arial"/>
        <family val="2"/>
      </rPr>
      <t>Valider</t>
    </r>
    <r>
      <rPr>
        <i/>
        <sz val="8"/>
        <color indexed="60"/>
        <rFont val="Arial"/>
        <family val="2"/>
      </rPr>
      <t xml:space="preserve"> pour effectuer le tri alphabétique des espèces.
Il est possible aussi de créer une nouvelle espèce avec la commande "</t>
    </r>
    <r>
      <rPr>
        <b/>
        <sz val="8"/>
        <color indexed="20"/>
        <rFont val="Arial"/>
        <family val="2"/>
      </rPr>
      <t>Ajout Espèce</t>
    </r>
    <r>
      <rPr>
        <i/>
        <sz val="8"/>
        <color indexed="60"/>
        <rFont val="Arial"/>
        <family val="2"/>
      </rPr>
      <t>". Une nouvelle ligne à compléter se crée sous le tableau. Il est possible d'effacer cette ligne avec la commande "</t>
    </r>
    <r>
      <rPr>
        <b/>
        <sz val="8"/>
        <color indexed="20"/>
        <rFont val="Arial"/>
        <family val="2"/>
      </rPr>
      <t>Annuler</t>
    </r>
    <r>
      <rPr>
        <i/>
        <sz val="8"/>
        <color indexed="60"/>
        <rFont val="Arial"/>
        <family val="2"/>
      </rPr>
      <t>" ou de l'intégrer dans les abaques avec la commande "</t>
    </r>
    <r>
      <rPr>
        <b/>
        <sz val="8"/>
        <color indexed="20"/>
        <rFont val="Arial"/>
        <family val="2"/>
      </rPr>
      <t>Valider</t>
    </r>
    <r>
      <rPr>
        <i/>
        <sz val="8"/>
        <color indexed="60"/>
        <rFont val="Arial"/>
        <family val="2"/>
      </rPr>
      <t xml:space="preserve">". Attention ! une fois validée, il n'est plus possible de supprimer l'espèce mais seulement de la modifier.  </t>
    </r>
  </si>
  <si>
    <r>
      <t xml:space="preserve"> </t>
    </r>
    <r>
      <rPr>
        <i/>
        <u val="single"/>
        <sz val="8"/>
        <rFont val="Arial"/>
        <family val="2"/>
      </rPr>
      <t>Remarque</t>
    </r>
    <r>
      <rPr>
        <i/>
        <sz val="8"/>
        <rFont val="Arial"/>
        <family val="2"/>
      </rPr>
      <t xml:space="preserve"> : après votre saisie, valider les valeurs en tapant sur "entrée" afin de pouvoir activer les commandes des macros.</t>
    </r>
  </si>
  <si>
    <t>- Agences de Bassin Adour-Garonne / Loire-Bretagne</t>
  </si>
  <si>
    <t>- Fondation Xavier Bernard</t>
  </si>
  <si>
    <t>hydrophyllacées</t>
  </si>
  <si>
    <t>Couvert  -  valeurs globales</t>
  </si>
  <si>
    <r>
      <t xml:space="preserve"> - de la </t>
    </r>
    <r>
      <rPr>
        <b/>
        <i/>
        <sz val="10"/>
        <color indexed="17"/>
        <rFont val="Arial"/>
        <family val="2"/>
      </rPr>
      <t xml:space="preserve">hauteur     </t>
    </r>
    <r>
      <rPr>
        <i/>
        <sz val="8"/>
        <color indexed="60"/>
        <rFont val="Arial"/>
        <family val="2"/>
      </rPr>
      <t>(limité à certaines espèces de crucifères, de graminées et à la phacélie, utilisable uniquement pour des espèces pures)</t>
    </r>
  </si>
  <si>
    <t>Source des données</t>
  </si>
  <si>
    <t>radis</t>
  </si>
  <si>
    <t>CRA PC + CA 36</t>
  </si>
  <si>
    <t>CRA PC + CA 36 + CA 67</t>
  </si>
  <si>
    <t>navette</t>
  </si>
  <si>
    <t>CA 67</t>
  </si>
  <si>
    <t>radis chinois</t>
  </si>
  <si>
    <t>orge de printemps</t>
  </si>
  <si>
    <t>orge d'hiver</t>
  </si>
  <si>
    <t>sorgho fourrager</t>
  </si>
  <si>
    <t>trèfle d'Alexandrie</t>
  </si>
  <si>
    <t>nyger</t>
  </si>
  <si>
    <t>mélilot</t>
  </si>
  <si>
    <t>luzerne</t>
  </si>
  <si>
    <t>minette</t>
  </si>
  <si>
    <t>repousses de blé tendre</t>
  </si>
  <si>
    <t>CA 59</t>
  </si>
  <si>
    <r>
      <t xml:space="preserve">Biomasse verte
</t>
    </r>
    <r>
      <rPr>
        <sz val="7"/>
        <rFont val="Arial"/>
        <family val="2"/>
      </rPr>
      <t>(t de MV/ha)</t>
    </r>
  </si>
  <si>
    <r>
      <t>Biomasse sèche</t>
    </r>
    <r>
      <rPr>
        <sz val="9"/>
        <rFont val="Arial"/>
        <family val="2"/>
      </rPr>
      <t xml:space="preserve">
</t>
    </r>
    <r>
      <rPr>
        <sz val="7"/>
        <rFont val="Arial"/>
        <family val="2"/>
      </rPr>
      <t>(t de MS/ha)</t>
    </r>
  </si>
  <si>
    <r>
      <t>Azote parties aériennes</t>
    </r>
    <r>
      <rPr>
        <b/>
        <sz val="7"/>
        <rFont val="Arial"/>
        <family val="2"/>
      </rPr>
      <t xml:space="preserve">
</t>
    </r>
    <r>
      <rPr>
        <sz val="7"/>
        <rFont val="Arial"/>
        <family val="2"/>
      </rPr>
      <t>(kg de N/ha)</t>
    </r>
  </si>
  <si>
    <r>
      <t xml:space="preserve">Azote plante entière
</t>
    </r>
    <r>
      <rPr>
        <sz val="7"/>
        <rFont val="Arial"/>
        <family val="2"/>
      </rPr>
      <t>(kg de N/ha)</t>
    </r>
  </si>
  <si>
    <r>
      <t xml:space="preserve">Restitution potentielle
</t>
    </r>
    <r>
      <rPr>
        <sz val="7"/>
        <rFont val="Arial"/>
        <family val="2"/>
      </rPr>
      <t>(kg de N/ha)</t>
    </r>
  </si>
  <si>
    <r>
      <t xml:space="preserve">- </t>
    </r>
    <r>
      <rPr>
        <b/>
        <i/>
        <sz val="14"/>
        <color indexed="30"/>
        <rFont val="Arial"/>
        <family val="2"/>
      </rPr>
      <t>M</t>
    </r>
    <r>
      <rPr>
        <b/>
        <i/>
        <sz val="10"/>
        <rFont val="Arial"/>
        <family val="2"/>
      </rPr>
      <t>éthode  d'</t>
    </r>
    <r>
      <rPr>
        <b/>
        <i/>
        <sz val="14"/>
        <color indexed="30"/>
        <rFont val="Arial"/>
        <family val="2"/>
      </rPr>
      <t>E</t>
    </r>
    <r>
      <rPr>
        <b/>
        <i/>
        <sz val="10"/>
        <rFont val="Arial"/>
        <family val="2"/>
      </rPr>
      <t xml:space="preserve">stimation  des </t>
    </r>
    <r>
      <rPr>
        <b/>
        <i/>
        <sz val="10"/>
        <color indexed="30"/>
        <rFont val="Arial"/>
        <family val="2"/>
      </rPr>
      <t xml:space="preserve"> </t>
    </r>
    <r>
      <rPr>
        <b/>
        <i/>
        <sz val="14"/>
        <color indexed="30"/>
        <rFont val="Arial"/>
        <family val="2"/>
      </rPr>
      <t>R</t>
    </r>
    <r>
      <rPr>
        <b/>
        <i/>
        <sz val="10"/>
        <rFont val="Arial"/>
        <family val="2"/>
      </rPr>
      <t xml:space="preserve">estitutions  potentielles  de  N  P  K  par les  </t>
    </r>
    <r>
      <rPr>
        <b/>
        <i/>
        <sz val="14"/>
        <color indexed="30"/>
        <rFont val="Arial"/>
        <family val="2"/>
      </rPr>
      <t>C</t>
    </r>
    <r>
      <rPr>
        <b/>
        <i/>
        <sz val="10"/>
        <rFont val="Arial"/>
        <family val="2"/>
      </rPr>
      <t xml:space="preserve">ultures  </t>
    </r>
    <r>
      <rPr>
        <b/>
        <i/>
        <sz val="14"/>
        <color indexed="30"/>
        <rFont val="Arial"/>
        <family val="2"/>
      </rPr>
      <t>I</t>
    </r>
    <r>
      <rPr>
        <b/>
        <i/>
        <sz val="10"/>
        <rFont val="Arial"/>
        <family val="2"/>
      </rPr>
      <t>ntermédiaires -</t>
    </r>
  </si>
  <si>
    <t xml:space="preserve"> L'applicatif offre, en plus du calcul des fournitures, quelques autres fonctionnalités :</t>
  </si>
  <si>
    <r>
      <t xml:space="preserve">     - Possibilité d'exploiter les résultats dans la feuille "</t>
    </r>
    <r>
      <rPr>
        <b/>
        <i/>
        <sz val="10"/>
        <color indexed="48"/>
        <rFont val="Arial"/>
        <family val="2"/>
      </rPr>
      <t>Sauvegarde des calculs</t>
    </r>
    <r>
      <rPr>
        <sz val="10"/>
        <rFont val="Arial"/>
        <family val="0"/>
      </rPr>
      <t>".
     Toutes les fonctionnalités classiques de "Excel" peuvent être utilisées sur cette feuille non protégée</t>
    </r>
    <r>
      <rPr>
        <i/>
        <sz val="8"/>
        <rFont val="Arial"/>
        <family val="2"/>
      </rPr>
      <t xml:space="preserve"> (suppression lignes/colonnes, copie de cellules, ...)</t>
    </r>
    <r>
      <rPr>
        <sz val="10"/>
        <rFont val="Arial"/>
        <family val="0"/>
      </rPr>
      <t>.</t>
    </r>
  </si>
  <si>
    <t xml:space="preserve">     3. Calcul des fournitures potentielles d'azote, de phosphore et de potassium à l'aide de l'applicatif informatique</t>
  </si>
  <si>
    <t>Biomasse du couvert</t>
  </si>
  <si>
    <t>Matière sèche totale (t/ha)</t>
  </si>
  <si>
    <t>Azote piégé total (kg / ha)</t>
  </si>
  <si>
    <r>
      <t>P</t>
    </r>
    <r>
      <rPr>
        <b/>
        <i/>
        <vertAlign val="subscript"/>
        <sz val="10"/>
        <rFont val="Arial"/>
        <family val="2"/>
      </rPr>
      <t>2</t>
    </r>
    <r>
      <rPr>
        <b/>
        <i/>
        <sz val="10"/>
        <rFont val="Arial"/>
        <family val="2"/>
      </rPr>
      <t>O</t>
    </r>
    <r>
      <rPr>
        <b/>
        <i/>
        <vertAlign val="subscript"/>
        <sz val="10"/>
        <rFont val="Arial"/>
        <family val="2"/>
      </rPr>
      <t>5</t>
    </r>
    <r>
      <rPr>
        <b/>
        <i/>
        <sz val="10"/>
        <rFont val="Arial"/>
        <family val="2"/>
      </rPr>
      <t xml:space="preserve"> : </t>
    </r>
  </si>
  <si>
    <r>
      <t>K</t>
    </r>
    <r>
      <rPr>
        <b/>
        <i/>
        <vertAlign val="subscript"/>
        <sz val="10"/>
        <rFont val="Arial"/>
        <family val="2"/>
      </rPr>
      <t>2</t>
    </r>
    <r>
      <rPr>
        <b/>
        <i/>
        <sz val="10"/>
        <rFont val="Arial"/>
        <family val="2"/>
      </rPr>
      <t xml:space="preserve">O :     </t>
    </r>
  </si>
  <si>
    <t>N :</t>
  </si>
  <si>
    <t xml:space="preserve">                           (kg/ha)</t>
  </si>
  <si>
    <t>Date de semis</t>
  </si>
  <si>
    <r>
      <t>Teneur en P</t>
    </r>
    <r>
      <rPr>
        <vertAlign val="subscript"/>
        <sz val="8"/>
        <rFont val="Arial"/>
        <family val="2"/>
      </rPr>
      <t>2</t>
    </r>
    <r>
      <rPr>
        <sz val="8"/>
        <rFont val="Arial"/>
        <family val="2"/>
      </rPr>
      <t>O</t>
    </r>
    <r>
      <rPr>
        <vertAlign val="subscript"/>
        <sz val="8"/>
        <rFont val="Arial"/>
        <family val="2"/>
      </rPr>
      <t>5</t>
    </r>
    <r>
      <rPr>
        <i/>
        <sz val="8"/>
        <rFont val="Arial"/>
        <family val="2"/>
      </rPr>
      <t xml:space="preserve"> (%)</t>
    </r>
  </si>
  <si>
    <r>
      <t xml:space="preserve">Restitution potentielle
</t>
    </r>
    <r>
      <rPr>
        <sz val="7"/>
        <rFont val="Arial"/>
        <family val="2"/>
      </rPr>
      <t>(kg de K</t>
    </r>
    <r>
      <rPr>
        <vertAlign val="subscript"/>
        <sz val="7"/>
        <rFont val="Arial"/>
        <family val="2"/>
      </rPr>
      <t>2</t>
    </r>
    <r>
      <rPr>
        <sz val="7"/>
        <rFont val="Arial"/>
        <family val="2"/>
      </rPr>
      <t>O/ha)</t>
    </r>
  </si>
  <si>
    <r>
      <t xml:space="preserve">Restitution potentielle
</t>
    </r>
    <r>
      <rPr>
        <sz val="7"/>
        <rFont val="Arial"/>
        <family val="2"/>
      </rPr>
      <t>(kg de P</t>
    </r>
    <r>
      <rPr>
        <vertAlign val="subscript"/>
        <sz val="7"/>
        <rFont val="Arial"/>
        <family val="2"/>
      </rPr>
      <t>2</t>
    </r>
    <r>
      <rPr>
        <sz val="7"/>
        <rFont val="Arial"/>
        <family val="2"/>
      </rPr>
      <t>O</t>
    </r>
    <r>
      <rPr>
        <vertAlign val="subscript"/>
        <sz val="7"/>
        <rFont val="Arial"/>
        <family val="2"/>
      </rPr>
      <t>5</t>
    </r>
    <r>
      <rPr>
        <sz val="7"/>
        <rFont val="Arial"/>
        <family val="2"/>
      </rPr>
      <t>/ha)</t>
    </r>
  </si>
  <si>
    <r>
      <t>Teneur en K</t>
    </r>
    <r>
      <rPr>
        <vertAlign val="subscript"/>
        <sz val="8"/>
        <rFont val="Arial"/>
        <family val="2"/>
      </rPr>
      <t>2</t>
    </r>
    <r>
      <rPr>
        <sz val="8"/>
        <rFont val="Arial"/>
        <family val="2"/>
      </rPr>
      <t>O</t>
    </r>
    <r>
      <rPr>
        <i/>
        <sz val="8"/>
        <rFont val="Arial"/>
        <family val="2"/>
      </rPr>
      <t xml:space="preserve"> (%)</t>
    </r>
  </si>
  <si>
    <t>autres légumineuses (moy.)</t>
  </si>
  <si>
    <t>autres graminées (moyenne)</t>
  </si>
  <si>
    <t>autres crucifères (moyenne)</t>
  </si>
  <si>
    <t>avoine fourragère (strigosa)</t>
  </si>
  <si>
    <t>féverole (hiver &amp; printemps)</t>
  </si>
  <si>
    <t>vesce (hiver &amp; printemps)</t>
  </si>
  <si>
    <t>seigle hybride (J.D.)</t>
  </si>
  <si>
    <r>
      <t>% de P</t>
    </r>
    <r>
      <rPr>
        <b/>
        <vertAlign val="subscript"/>
        <sz val="8"/>
        <color indexed="8"/>
        <rFont val="Arial"/>
        <family val="2"/>
      </rPr>
      <t>2</t>
    </r>
    <r>
      <rPr>
        <b/>
        <sz val="8"/>
        <color indexed="8"/>
        <rFont val="Arial"/>
        <family val="2"/>
      </rPr>
      <t>O</t>
    </r>
    <r>
      <rPr>
        <b/>
        <vertAlign val="subscript"/>
        <sz val="8"/>
        <color indexed="8"/>
        <rFont val="Arial"/>
        <family val="2"/>
      </rPr>
      <t>5</t>
    </r>
  </si>
  <si>
    <r>
      <t>% de K</t>
    </r>
    <r>
      <rPr>
        <b/>
        <vertAlign val="subscript"/>
        <sz val="8"/>
        <color indexed="8"/>
        <rFont val="Arial"/>
        <family val="2"/>
      </rPr>
      <t>2</t>
    </r>
    <r>
      <rPr>
        <b/>
        <sz val="8"/>
        <color indexed="8"/>
        <rFont val="Arial"/>
        <family val="2"/>
      </rPr>
      <t>O</t>
    </r>
  </si>
  <si>
    <t>Domaine de validité</t>
  </si>
  <si>
    <r>
      <t xml:space="preserve">                        Equation </t>
    </r>
    <r>
      <rPr>
        <i/>
        <sz val="8"/>
        <color indexed="8"/>
        <rFont val="Arial"/>
        <family val="2"/>
      </rPr>
      <t>(forme a x</t>
    </r>
    <r>
      <rPr>
        <i/>
        <vertAlign val="superscript"/>
        <sz val="8"/>
        <color indexed="8"/>
        <rFont val="Arial"/>
        <family val="2"/>
      </rPr>
      <t>b</t>
    </r>
    <r>
      <rPr>
        <i/>
        <sz val="8"/>
        <color indexed="8"/>
        <rFont val="Arial"/>
        <family val="2"/>
      </rPr>
      <t xml:space="preserve"> + c x)
&lt;= (hauteur max en cm)</t>
    </r>
  </si>
  <si>
    <r>
      <t xml:space="preserve">Les </t>
    </r>
    <r>
      <rPr>
        <b/>
        <i/>
        <sz val="10"/>
        <rFont val="Arial"/>
        <family val="2"/>
      </rPr>
      <t>résultats du calcul</t>
    </r>
    <r>
      <rPr>
        <i/>
        <sz val="8"/>
        <rFont val="Arial"/>
        <family val="2"/>
      </rPr>
      <t xml:space="preserve"> (matière sèche totale du couvert, azote piégé par les plantes entières et restitutions potentielles)</t>
    </r>
    <r>
      <rPr>
        <sz val="10"/>
        <rFont val="Arial"/>
        <family val="0"/>
      </rPr>
      <t xml:space="preserve"> s'affichent dans le</t>
    </r>
    <r>
      <rPr>
        <b/>
        <i/>
        <sz val="10"/>
        <color indexed="48"/>
        <rFont val="Arial"/>
        <family val="2"/>
      </rPr>
      <t xml:space="preserve"> cadre bleu</t>
    </r>
    <r>
      <rPr>
        <sz val="10"/>
        <rFont val="Arial"/>
        <family val="0"/>
      </rPr>
      <t>, en bas à gauche de la feuille "</t>
    </r>
    <r>
      <rPr>
        <b/>
        <i/>
        <sz val="10"/>
        <color indexed="48"/>
        <rFont val="Arial"/>
        <family val="2"/>
      </rPr>
      <t>Calcul</t>
    </r>
    <r>
      <rPr>
        <sz val="10"/>
        <rFont val="Arial"/>
        <family val="0"/>
      </rPr>
      <t>". Les restitutions indiquées sont des valeurs</t>
    </r>
    <r>
      <rPr>
        <sz val="10"/>
        <rFont val="Arial"/>
        <family val="2"/>
      </rPr>
      <t xml:space="preserve"> arrondies à 5 unités près</t>
    </r>
    <r>
      <rPr>
        <i/>
        <sz val="8"/>
        <rFont val="Arial"/>
        <family val="2"/>
      </rPr>
      <t xml:space="preserve"> (arrondi inférieur)</t>
    </r>
    <r>
      <rPr>
        <sz val="10"/>
        <rFont val="Arial"/>
        <family val="2"/>
      </rPr>
      <t>.</t>
    </r>
  </si>
  <si>
    <r>
      <t xml:space="preserve">% d'azote de la MS </t>
    </r>
    <r>
      <rPr>
        <sz val="8"/>
        <color indexed="8"/>
        <rFont val="Arial"/>
        <family val="2"/>
      </rPr>
      <t>(en fonction de la MS du totale du couvert)</t>
    </r>
  </si>
  <si>
    <t>- références des Chambres d'Agriculture de l'Indre, du Bas-Rhin, de la Drôme, de Bretagne, de l'Allier,                       du Puy-de-Dôme, de l'Yonne et de la FDGEDA de l'Aube</t>
  </si>
  <si>
    <r>
      <t xml:space="preserve">Applicatif informatique de calcul - MERCI                   </t>
    </r>
    <r>
      <rPr>
        <i/>
        <sz val="8"/>
        <color indexed="16"/>
        <rFont val="Arial"/>
        <family val="2"/>
      </rPr>
      <t>(version v2.1,  janvier 2010)</t>
    </r>
  </si>
  <si>
    <r>
      <t xml:space="preserve"> Principe du calcul</t>
    </r>
    <r>
      <rPr>
        <i/>
        <sz val="10"/>
        <rFont val="Arial"/>
        <family val="2"/>
      </rPr>
      <t xml:space="preserve">         </t>
    </r>
    <r>
      <rPr>
        <i/>
        <sz val="8"/>
        <rFont val="Arial"/>
        <family val="2"/>
      </rPr>
      <t xml:space="preserve"> </t>
    </r>
  </si>
  <si>
    <r>
      <t xml:space="preserve">Description de l'applicatif MERCI </t>
    </r>
    <r>
      <rPr>
        <i/>
        <sz val="9"/>
        <rFont val="Arial"/>
        <family val="2"/>
      </rPr>
      <t>(4 feuilles "excel")</t>
    </r>
    <r>
      <rPr>
        <b/>
        <i/>
        <sz val="10"/>
        <rFont val="Arial"/>
        <family val="2"/>
      </rPr>
      <t xml:space="preserve">  :</t>
    </r>
    <r>
      <rPr>
        <i/>
        <sz val="10"/>
        <rFont val="Arial"/>
        <family val="2"/>
      </rPr>
      <t xml:space="preserve">           </t>
    </r>
    <r>
      <rPr>
        <i/>
        <sz val="8"/>
        <rFont val="Arial"/>
        <family val="2"/>
      </rPr>
      <t xml:space="preserve"> </t>
    </r>
  </si>
  <si>
    <r>
      <t>Renseigner l</t>
    </r>
    <r>
      <rPr>
        <sz val="10"/>
        <rFont val="Arial"/>
        <family val="2"/>
      </rPr>
      <t>e nom de la parcelle o</t>
    </r>
    <r>
      <rPr>
        <sz val="10"/>
        <rFont val="Arial"/>
        <family val="0"/>
      </rPr>
      <t>u de l'essai pour identifier votre calcul et indique</t>
    </r>
    <r>
      <rPr>
        <sz val="10"/>
        <rFont val="Arial"/>
        <family val="2"/>
      </rPr>
      <t>r la date de mesure</t>
    </r>
    <r>
      <rPr>
        <sz val="8"/>
        <rFont val="Arial"/>
        <family val="2"/>
      </rPr>
      <t xml:space="preserve"> </t>
    </r>
    <r>
      <rPr>
        <i/>
        <sz val="8"/>
        <color indexed="17"/>
        <rFont val="Arial"/>
        <family val="2"/>
      </rPr>
      <t>(année civile en cours prise par défaut)</t>
    </r>
    <r>
      <rPr>
        <sz val="10"/>
        <color indexed="17"/>
        <rFont val="Arial"/>
        <family val="2"/>
      </rPr>
      <t>.</t>
    </r>
  </si>
  <si>
    <r>
      <t xml:space="preserve">Choisir une </t>
    </r>
    <r>
      <rPr>
        <b/>
        <sz val="10"/>
        <rFont val="Arial"/>
        <family val="2"/>
      </rPr>
      <t>espèce de culture intermédiaire</t>
    </r>
    <r>
      <rPr>
        <sz val="10"/>
        <rFont val="Arial"/>
        <family val="0"/>
      </rPr>
      <t xml:space="preserve"> dans la liste déroulante</t>
    </r>
    <r>
      <rPr>
        <i/>
        <sz val="8"/>
        <rFont val="Arial"/>
        <family val="2"/>
      </rPr>
      <t xml:space="preserve"> (espèces triées par famille : crucifères, graminées, hydrophyllacées, composées, ....  puis par ordre alphabétique au sein de chaque famille).</t>
    </r>
  </si>
  <si>
    <r>
      <t xml:space="preserve">- </t>
    </r>
    <r>
      <rPr>
        <i/>
        <sz val="10"/>
        <rFont val="Arial"/>
        <family val="2"/>
      </rPr>
      <t>MERCI</t>
    </r>
    <r>
      <rPr>
        <sz val="10"/>
        <rFont val="Arial"/>
        <family val="0"/>
      </rPr>
      <t xml:space="preserve"> est une </t>
    </r>
    <r>
      <rPr>
        <b/>
        <sz val="10"/>
        <rFont val="Arial"/>
        <family val="2"/>
      </rPr>
      <t>méthode "de terrain"</t>
    </r>
    <r>
      <rPr>
        <sz val="10"/>
        <rFont val="Arial"/>
        <family val="0"/>
      </rPr>
      <t xml:space="preserve"> qui se veut facile d'utilisation et rapidement opérationnelle. Son applicatif informatique permet de calculer à partir d'une </t>
    </r>
    <r>
      <rPr>
        <b/>
        <sz val="10"/>
        <rFont val="Arial"/>
        <family val="2"/>
      </rPr>
      <t>mesure simple</t>
    </r>
    <r>
      <rPr>
        <sz val="10"/>
        <rFont val="Arial"/>
        <family val="0"/>
      </rPr>
      <t xml:space="preserve"> </t>
    </r>
    <r>
      <rPr>
        <i/>
        <sz val="8"/>
        <rFont val="Arial"/>
        <family val="2"/>
      </rPr>
      <t>(biomasse aérienne verte ou sèche ou hauteur du couvert)</t>
    </r>
    <r>
      <rPr>
        <i/>
        <sz val="9"/>
        <rFont val="Arial"/>
        <family val="2"/>
      </rPr>
      <t>,</t>
    </r>
    <r>
      <rPr>
        <sz val="10"/>
        <rFont val="Arial"/>
        <family val="0"/>
      </rPr>
      <t xml:space="preserve"> et en utilisant les références établies par la Chambre d'Agriculture de Poitou-Charentes jusqu'en 2009, les quantités d'azote, de phosphore </t>
    </r>
    <r>
      <rPr>
        <i/>
        <sz val="8"/>
        <rFont val="Arial"/>
        <family val="2"/>
      </rPr>
      <t>(P</t>
    </r>
    <r>
      <rPr>
        <i/>
        <vertAlign val="subscript"/>
        <sz val="8"/>
        <rFont val="Arial"/>
        <family val="2"/>
      </rPr>
      <t>2</t>
    </r>
    <r>
      <rPr>
        <i/>
        <sz val="8"/>
        <rFont val="Arial"/>
        <family val="2"/>
      </rPr>
      <t>O</t>
    </r>
    <r>
      <rPr>
        <i/>
        <vertAlign val="subscript"/>
        <sz val="8"/>
        <rFont val="Arial"/>
        <family val="2"/>
      </rPr>
      <t>5</t>
    </r>
    <r>
      <rPr>
        <i/>
        <sz val="8"/>
        <rFont val="Arial"/>
        <family val="2"/>
      </rPr>
      <t>)</t>
    </r>
    <r>
      <rPr>
        <sz val="10"/>
        <rFont val="Arial"/>
        <family val="0"/>
      </rPr>
      <t xml:space="preserve"> et de potassium </t>
    </r>
    <r>
      <rPr>
        <i/>
        <sz val="8"/>
        <rFont val="Arial"/>
        <family val="2"/>
      </rPr>
      <t>(K</t>
    </r>
    <r>
      <rPr>
        <i/>
        <vertAlign val="subscript"/>
        <sz val="8"/>
        <rFont val="Arial"/>
        <family val="2"/>
      </rPr>
      <t>2</t>
    </r>
    <r>
      <rPr>
        <i/>
        <sz val="8"/>
        <rFont val="Arial"/>
        <family val="2"/>
      </rPr>
      <t xml:space="preserve">O) </t>
    </r>
    <r>
      <rPr>
        <sz val="10"/>
        <rFont val="Arial"/>
        <family val="0"/>
      </rPr>
      <t xml:space="preserve">potentiellement disponibles après une culture intermédiaire </t>
    </r>
    <r>
      <rPr>
        <i/>
        <sz val="8"/>
        <rFont val="Arial"/>
        <family val="2"/>
      </rPr>
      <t>(pas d'estimation des éventuelles pertes par lixiviation après destruction du couvert).</t>
    </r>
  </si>
  <si>
    <r>
      <t xml:space="preserve">      La méthode se base sur la conversion de la </t>
    </r>
    <r>
      <rPr>
        <b/>
        <i/>
        <sz val="9"/>
        <color indexed="23"/>
        <rFont val="Arial"/>
        <family val="2"/>
      </rPr>
      <t xml:space="preserve">matière verte </t>
    </r>
    <r>
      <rPr>
        <i/>
        <sz val="9"/>
        <color indexed="23"/>
        <rFont val="Arial"/>
        <family val="2"/>
      </rPr>
      <t xml:space="preserve">prélevée </t>
    </r>
    <r>
      <rPr>
        <i/>
        <sz val="8"/>
        <color indexed="23"/>
        <rFont val="Arial"/>
        <family val="2"/>
      </rPr>
      <t xml:space="preserve">(MV en g/unité de surface) </t>
    </r>
    <r>
      <rPr>
        <i/>
        <sz val="9"/>
        <color indexed="23"/>
        <rFont val="Arial"/>
        <family val="2"/>
      </rPr>
      <t>en matière sèche</t>
    </r>
    <r>
      <rPr>
        <i/>
        <sz val="8"/>
        <color indexed="23"/>
        <rFont val="Arial"/>
        <family val="2"/>
      </rPr>
      <t>(MS en tonne/ha)</t>
    </r>
    <r>
      <rPr>
        <i/>
        <sz val="9"/>
        <color indexed="23"/>
        <rFont val="Arial"/>
        <family val="2"/>
      </rPr>
      <t xml:space="preserve">, puis calcule à partir de la matière sèche totale du couvert, la quantité d'azote totale de chaque espèce composant le couvert </t>
    </r>
    <r>
      <rPr>
        <i/>
        <sz val="8"/>
        <color indexed="23"/>
        <rFont val="Arial"/>
        <family val="2"/>
      </rPr>
      <t>(aérien + racinaire)</t>
    </r>
    <r>
      <rPr>
        <i/>
        <sz val="9"/>
        <color indexed="23"/>
        <rFont val="Arial"/>
        <family val="2"/>
      </rPr>
      <t xml:space="preserve">. Les calculs sont réalisés individuellement pour chaque espèce du couvert </t>
    </r>
    <r>
      <rPr>
        <i/>
        <sz val="8"/>
        <color indexed="23"/>
        <rFont val="Arial"/>
        <family val="2"/>
      </rPr>
      <t xml:space="preserve">(la teneur en azote de chaque espèce est cependant définie par rapport à la </t>
    </r>
    <r>
      <rPr>
        <b/>
        <i/>
        <sz val="8"/>
        <color indexed="23"/>
        <rFont val="Arial"/>
        <family val="2"/>
      </rPr>
      <t>MS totale</t>
    </r>
    <r>
      <rPr>
        <i/>
        <sz val="8"/>
        <color indexed="23"/>
        <rFont val="Arial"/>
        <family val="2"/>
      </rPr>
      <t xml:space="preserve"> du couvert)</t>
    </r>
    <r>
      <rPr>
        <i/>
        <sz val="9"/>
        <color indexed="23"/>
        <rFont val="Arial"/>
        <family val="2"/>
      </rPr>
      <t>.</t>
    </r>
  </si>
  <si>
    <r>
      <t xml:space="preserve">      Les références utilisées ont été établies à partir des essais conduits en Poitou-Charentes (1988 - 2009) et dans l'Indre. Des données nationales ont pu être utilisées pour compléter la liste des couverts susceptibles d'être utilisée.  Pour une espèce non renseignée, la moyenne par famille pourra être utilisée </t>
    </r>
    <r>
      <rPr>
        <i/>
        <sz val="8"/>
        <color indexed="23"/>
        <rFont val="Arial"/>
        <family val="2"/>
      </rPr>
      <t>(moyenne fournie dans la liste des espèces).</t>
    </r>
  </si>
  <si>
    <r>
      <t xml:space="preserve">L'applicatif effectue les calculs à partir de la valeur moyenne de </t>
    </r>
    <r>
      <rPr>
        <b/>
        <i/>
        <sz val="8"/>
        <color indexed="60"/>
        <rFont val="Arial"/>
        <family val="2"/>
      </rPr>
      <t>3</t>
    </r>
    <r>
      <rPr>
        <i/>
        <sz val="8"/>
        <color indexed="60"/>
        <rFont val="Arial"/>
        <family val="2"/>
      </rPr>
      <t xml:space="preserve"> prélèvements. Par défaut, il considère la même surface pour ces trois prélèvements.
Dans le cas d'un nombre de prélèvements réalisés supérieur à 3 :
            - calcul par la hauteur : inscrire la hauteur moyenne de la culture intermédiaire dans la première des 3 cases.
            - calcul par biomassse : inscrire la somme des biomasses mesurées et la surface totale de prélèvement dans la colonne "</t>
    </r>
    <r>
      <rPr>
        <i/>
        <sz val="8"/>
        <color indexed="48"/>
        <rFont val="Arial"/>
        <family val="2"/>
      </rPr>
      <t>prélèvement n°1</t>
    </r>
    <r>
      <rPr>
        <i/>
        <sz val="8"/>
        <color indexed="60"/>
        <rFont val="Arial"/>
        <family val="2"/>
      </rPr>
      <t>".</t>
    </r>
  </si>
  <si>
    <t>pois fourrager</t>
  </si>
  <si>
    <t>pois protéagineux</t>
  </si>
  <si>
    <t>CRA PC</t>
  </si>
  <si>
    <t>trèfle souterrain</t>
  </si>
  <si>
    <t>trèfle blanc</t>
  </si>
  <si>
    <t>mercuriale</t>
  </si>
  <si>
    <t>autres</t>
  </si>
  <si>
    <t>CA Alsace, CRAPC</t>
  </si>
  <si>
    <t>INRA - P2 SdC</t>
  </si>
  <si>
    <t/>
  </si>
  <si>
    <t>.</t>
  </si>
  <si>
    <r>
      <t xml:space="preserve">MERCI </t>
    </r>
    <r>
      <rPr>
        <i/>
        <sz val="8"/>
        <color indexed="16"/>
        <rFont val="Arial"/>
        <family val="2"/>
      </rPr>
      <t>(version v2.1)</t>
    </r>
  </si>
  <si>
    <t>- Ce fichier Excel est mis à disposition gratuitement par la Chambre Régionale d'Agriculture de Poitou-Charentes.</t>
  </si>
  <si>
    <r>
      <t xml:space="preserve">- Les références utilisées sont valables pour la région Poitou-Charentes et le département de l'Indre. La méthode pourra être appliquée dans d'autres régions </t>
    </r>
    <r>
      <rPr>
        <sz val="10"/>
        <color indexed="10"/>
        <rFont val="Arial"/>
        <family val="2"/>
      </rPr>
      <t>sous réserve</t>
    </r>
    <r>
      <rPr>
        <sz val="10"/>
        <rFont val="Arial"/>
        <family val="0"/>
      </rPr>
      <t xml:space="preserve"> de validation ou d'adaptation de ces références au contexte local. La Chambre Régionale ne peut être tenue responsable des résultats obtenus.</t>
    </r>
  </si>
  <si>
    <t>P1</t>
  </si>
  <si>
    <t>P2</t>
  </si>
  <si>
    <t>mmm</t>
  </si>
  <si>
    <t>biomasse sèche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</si>
</sst>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dd/mm/yy;@"/>
    <numFmt numFmtId="189" formatCode="mmm\-yyyy"/>
    <numFmt numFmtId="190" formatCode="0.0"/>
    <numFmt numFmtId="191" formatCode="d/m/yy"/>
    <numFmt numFmtId="192" formatCode="&quot;Vrai&quot;;&quot;Vrai&quot;;&quot;Faux&quot;"/>
    <numFmt numFmtId="193" formatCode="&quot;Actif&quot;;&quot;Actif&quot;;&quot;Inactif&quot;"/>
    <numFmt numFmtId="194" formatCode="[$€-2]\ #,##0.00_);[Red]\([$€-2]\ #,##0.00\)"/>
    <numFmt numFmtId="195" formatCode="d\ mmmm\ yyyy"/>
    <numFmt numFmtId="196" formatCode="[$-40C]dddd\ d\ mmmm\ yyyy"/>
    <numFmt numFmtId="197" formatCode="[$-40C]d\-mmm;@"/>
    <numFmt numFmtId="198" formatCode="[$-F800]dddd\,\ mmmm\ dd\,\ yyyy"/>
    <numFmt numFmtId="199" formatCode="[$-40C]d\ mmmm\ yyyy;@"/>
    <numFmt numFmtId="200" formatCode="0&quot; kg&quot;"/>
    <numFmt numFmtId="201" formatCode="d\ mmm"/>
    <numFmt numFmtId="202" formatCode="0&quot; tiges&quot;"/>
    <numFmt numFmtId="203" formatCode="0&quot; N&quot;"/>
    <numFmt numFmtId="204" formatCode="00"/>
    <numFmt numFmtId="205" formatCode="0&quot; cm&quot;"/>
    <numFmt numFmtId="206" formatCode="0.0%"/>
    <numFmt numFmtId="207" formatCode="0&quot; K&quot;"/>
    <numFmt numFmtId="208" formatCode="0&quot; P&quot;"/>
    <numFmt numFmtId="209" formatCode="d/m/yy;@"/>
    <numFmt numFmtId="210" formatCode="0.000"/>
    <numFmt numFmtId="211" formatCode="0.0&quot; %&quot;"/>
    <numFmt numFmtId="212" formatCode="dd\ mmm\ yy"/>
    <numFmt numFmtId="213" formatCode="d/m;@"/>
  </numFmts>
  <fonts count="98">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b/>
      <sz val="8"/>
      <name val="Arial"/>
      <family val="2"/>
    </font>
    <font>
      <b/>
      <i/>
      <sz val="8"/>
      <name val="Arial"/>
      <family val="2"/>
    </font>
    <font>
      <i/>
      <sz val="8"/>
      <name val="Arial"/>
      <family val="2"/>
    </font>
    <font>
      <sz val="8"/>
      <color indexed="8"/>
      <name val="Arial"/>
      <family val="2"/>
    </font>
    <font>
      <b/>
      <sz val="8"/>
      <color indexed="8"/>
      <name val="Arial"/>
      <family val="2"/>
    </font>
    <font>
      <sz val="10"/>
      <color indexed="8"/>
      <name val="Arial"/>
      <family val="2"/>
    </font>
    <font>
      <sz val="10"/>
      <color indexed="9"/>
      <name val="Arial"/>
      <family val="2"/>
    </font>
    <font>
      <i/>
      <sz val="10"/>
      <name val="Arial"/>
      <family val="2"/>
    </font>
    <font>
      <b/>
      <sz val="12"/>
      <name val="Arial"/>
      <family val="2"/>
    </font>
    <font>
      <sz val="9"/>
      <name val="Arial"/>
      <family val="2"/>
    </font>
    <font>
      <u val="single"/>
      <sz val="10"/>
      <color indexed="12"/>
      <name val="Arial"/>
      <family val="2"/>
    </font>
    <font>
      <u val="single"/>
      <sz val="10"/>
      <color indexed="36"/>
      <name val="Arial"/>
      <family val="2"/>
    </font>
    <font>
      <b/>
      <sz val="14"/>
      <name val="Arial"/>
      <family val="2"/>
    </font>
    <font>
      <sz val="10"/>
      <color indexed="10"/>
      <name val="Arial"/>
      <family val="2"/>
    </font>
    <font>
      <b/>
      <sz val="10"/>
      <color indexed="8"/>
      <name val="Arial"/>
      <family val="2"/>
    </font>
    <font>
      <i/>
      <sz val="8"/>
      <color indexed="10"/>
      <name val="Arial"/>
      <family val="2"/>
    </font>
    <font>
      <i/>
      <sz val="8"/>
      <color indexed="8"/>
      <name val="Arial"/>
      <family val="2"/>
    </font>
    <font>
      <b/>
      <i/>
      <sz val="10"/>
      <name val="Arial"/>
      <family val="2"/>
    </font>
    <font>
      <sz val="7"/>
      <name val="Arial"/>
      <family val="2"/>
    </font>
    <font>
      <b/>
      <sz val="14"/>
      <color indexed="8"/>
      <name val="Arial"/>
      <family val="2"/>
    </font>
    <font>
      <i/>
      <sz val="1"/>
      <name val="Arial"/>
      <family val="2"/>
    </font>
    <font>
      <sz val="9"/>
      <color indexed="8"/>
      <name val="Arial"/>
      <family val="2"/>
    </font>
    <font>
      <b/>
      <i/>
      <sz val="8"/>
      <color indexed="10"/>
      <name val="Arial"/>
      <family val="2"/>
    </font>
    <font>
      <b/>
      <i/>
      <sz val="10"/>
      <color indexed="10"/>
      <name val="Arial"/>
      <family val="2"/>
    </font>
    <font>
      <b/>
      <i/>
      <sz val="10"/>
      <color indexed="48"/>
      <name val="Arial"/>
      <family val="2"/>
    </font>
    <font>
      <i/>
      <sz val="9"/>
      <name val="Arial"/>
      <family val="2"/>
    </font>
    <font>
      <b/>
      <i/>
      <sz val="10"/>
      <color indexed="17"/>
      <name val="Arial"/>
      <family val="2"/>
    </font>
    <font>
      <b/>
      <i/>
      <u val="single"/>
      <sz val="10"/>
      <name val="Arial"/>
      <family val="2"/>
    </font>
    <font>
      <b/>
      <i/>
      <sz val="12"/>
      <color indexed="16"/>
      <name val="Arial"/>
      <family val="2"/>
    </font>
    <font>
      <sz val="10"/>
      <color indexed="16"/>
      <name val="Arial"/>
      <family val="2"/>
    </font>
    <font>
      <i/>
      <sz val="8"/>
      <color indexed="16"/>
      <name val="Arial"/>
      <family val="2"/>
    </font>
    <font>
      <b/>
      <i/>
      <sz val="10"/>
      <color indexed="16"/>
      <name val="Arial"/>
      <family val="2"/>
    </font>
    <font>
      <i/>
      <sz val="8"/>
      <color indexed="60"/>
      <name val="Arial"/>
      <family val="2"/>
    </font>
    <font>
      <b/>
      <i/>
      <sz val="8"/>
      <color indexed="60"/>
      <name val="Arial"/>
      <family val="2"/>
    </font>
    <font>
      <sz val="10"/>
      <color indexed="60"/>
      <name val="Arial"/>
      <family val="2"/>
    </font>
    <font>
      <sz val="8"/>
      <color indexed="18"/>
      <name val="Arial"/>
      <family val="2"/>
    </font>
    <font>
      <sz val="8"/>
      <color indexed="40"/>
      <name val="Arial"/>
      <family val="2"/>
    </font>
    <font>
      <sz val="8"/>
      <color indexed="48"/>
      <name val="Arial"/>
      <family val="2"/>
    </font>
    <font>
      <i/>
      <sz val="8"/>
      <color indexed="48"/>
      <name val="Arial"/>
      <family val="2"/>
    </font>
    <font>
      <i/>
      <sz val="8"/>
      <color indexed="17"/>
      <name val="Arial"/>
      <family val="2"/>
    </font>
    <font>
      <sz val="10"/>
      <color indexed="17"/>
      <name val="Arial"/>
      <family val="2"/>
    </font>
    <font>
      <b/>
      <i/>
      <sz val="10"/>
      <color indexed="62"/>
      <name val="Arial"/>
      <family val="2"/>
    </font>
    <font>
      <i/>
      <sz val="10"/>
      <color indexed="62"/>
      <name val="Arial"/>
      <family val="2"/>
    </font>
    <font>
      <b/>
      <i/>
      <sz val="10"/>
      <color indexed="20"/>
      <name val="Arial"/>
      <family val="2"/>
    </font>
    <font>
      <b/>
      <sz val="8"/>
      <color indexed="20"/>
      <name val="Arial"/>
      <family val="2"/>
    </font>
    <font>
      <b/>
      <sz val="8"/>
      <color indexed="48"/>
      <name val="Arial"/>
      <family val="2"/>
    </font>
    <font>
      <i/>
      <sz val="10"/>
      <color indexed="60"/>
      <name val="Arial"/>
      <family val="2"/>
    </font>
    <font>
      <b/>
      <i/>
      <sz val="10"/>
      <color indexed="60"/>
      <name val="Arial"/>
      <family val="2"/>
    </font>
    <font>
      <b/>
      <sz val="10"/>
      <color indexed="10"/>
      <name val="Arial"/>
      <family val="2"/>
    </font>
    <font>
      <i/>
      <u val="single"/>
      <sz val="8"/>
      <name val="Arial"/>
      <family val="2"/>
    </font>
    <font>
      <b/>
      <i/>
      <sz val="14"/>
      <color indexed="30"/>
      <name val="Arial"/>
      <family val="2"/>
    </font>
    <font>
      <b/>
      <i/>
      <sz val="10"/>
      <color indexed="30"/>
      <name val="Arial"/>
      <family val="2"/>
    </font>
    <font>
      <b/>
      <i/>
      <sz val="8"/>
      <color indexed="30"/>
      <name val="Arial"/>
      <family val="2"/>
    </font>
    <font>
      <sz val="6"/>
      <color indexed="9"/>
      <name val="Arial"/>
      <family val="2"/>
    </font>
    <font>
      <sz val="8"/>
      <color indexed="9"/>
      <name val="Arial"/>
      <family val="2"/>
    </font>
    <font>
      <b/>
      <sz val="10"/>
      <color indexed="9"/>
      <name val="Arial"/>
      <family val="2"/>
    </font>
    <font>
      <b/>
      <i/>
      <sz val="10"/>
      <color indexed="8"/>
      <name val="Arial"/>
      <family val="2"/>
    </font>
    <font>
      <vertAlign val="superscript"/>
      <sz val="8"/>
      <name val="Arial"/>
      <family val="2"/>
    </font>
    <font>
      <i/>
      <sz val="6"/>
      <name val="Arial"/>
      <family val="2"/>
    </font>
    <font>
      <i/>
      <vertAlign val="superscript"/>
      <sz val="8"/>
      <color indexed="8"/>
      <name val="Arial"/>
      <family val="2"/>
    </font>
    <font>
      <b/>
      <sz val="9"/>
      <name val="Arial"/>
      <family val="2"/>
    </font>
    <font>
      <b/>
      <sz val="7"/>
      <name val="Arial"/>
      <family val="2"/>
    </font>
    <font>
      <i/>
      <sz val="7"/>
      <color indexed="18"/>
      <name val="Arial"/>
      <family val="2"/>
    </font>
    <font>
      <b/>
      <i/>
      <vertAlign val="subscript"/>
      <sz val="10"/>
      <name val="Arial"/>
      <family val="2"/>
    </font>
    <font>
      <vertAlign val="subscript"/>
      <sz val="8"/>
      <name val="Arial"/>
      <family val="2"/>
    </font>
    <font>
      <vertAlign val="subscript"/>
      <sz val="7"/>
      <name val="Arial"/>
      <family val="2"/>
    </font>
    <font>
      <b/>
      <vertAlign val="subscript"/>
      <sz val="8"/>
      <color indexed="8"/>
      <name val="Arial"/>
      <family val="2"/>
    </font>
    <font>
      <i/>
      <sz val="10"/>
      <color indexed="30"/>
      <name val="Arial"/>
      <family val="2"/>
    </font>
    <font>
      <b/>
      <i/>
      <sz val="9"/>
      <color indexed="23"/>
      <name val="Arial"/>
      <family val="2"/>
    </font>
    <font>
      <i/>
      <sz val="9"/>
      <color indexed="23"/>
      <name val="Arial"/>
      <family val="2"/>
    </font>
    <font>
      <i/>
      <sz val="8"/>
      <color indexed="23"/>
      <name val="Arial"/>
      <family val="2"/>
    </font>
    <font>
      <i/>
      <vertAlign val="subscript"/>
      <sz val="8"/>
      <name val="Arial"/>
      <family val="2"/>
    </font>
    <font>
      <b/>
      <i/>
      <sz val="8"/>
      <color indexed="23"/>
      <name val="Arial"/>
      <family val="2"/>
    </font>
    <font>
      <sz val="8"/>
      <name val="Tahoma"/>
      <family val="2"/>
    </font>
    <font>
      <b/>
      <sz val="8"/>
      <name val="Tahoma"/>
      <family val="2"/>
    </font>
    <font>
      <sz val="1"/>
      <color indexed="8"/>
      <name val="Arial"/>
      <family val="2"/>
    </font>
    <font>
      <vertAlign val="superscript"/>
      <sz val="1"/>
      <color indexed="8"/>
      <name val="Arial"/>
      <family val="2"/>
    </font>
    <font>
      <sz val="28"/>
      <color indexed="18"/>
      <name val="Arial Black"/>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61"/>
        <bgColor indexed="64"/>
      </patternFill>
    </fill>
    <fill>
      <patternFill patternType="solid">
        <fgColor indexed="2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style="thick">
        <color indexed="9"/>
      </bottom>
    </border>
    <border>
      <left style="thin">
        <color indexed="8"/>
      </left>
      <right style="thin">
        <color indexed="8"/>
      </right>
      <top>
        <color indexed="63"/>
      </top>
      <bottom style="thick">
        <color indexed="9"/>
      </bottom>
    </border>
    <border>
      <left>
        <color indexed="63"/>
      </left>
      <right>
        <color indexed="63"/>
      </right>
      <top>
        <color indexed="63"/>
      </top>
      <bottom style="thick">
        <color indexed="57"/>
      </bottom>
    </border>
    <border>
      <left>
        <color indexed="63"/>
      </left>
      <right>
        <color indexed="63"/>
      </right>
      <top style="thick">
        <color indexed="57"/>
      </top>
      <bottom>
        <color indexed="63"/>
      </botto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49">
    <xf numFmtId="0" fontId="0" fillId="0" borderId="0" xfId="0" applyAlignment="1">
      <alignment/>
    </xf>
    <xf numFmtId="0" fontId="24" fillId="20" borderId="10" xfId="0" applyFont="1" applyFill="1" applyBorder="1" applyAlignment="1" applyProtection="1">
      <alignment horizontal="center" vertical="center" wrapText="1"/>
      <protection/>
    </xf>
    <xf numFmtId="1" fontId="0" fillId="22" borderId="10" xfId="0" applyNumberFormat="1" applyFill="1" applyBorder="1" applyAlignment="1" applyProtection="1">
      <alignment horizontal="center"/>
      <protection hidden="1"/>
    </xf>
    <xf numFmtId="1" fontId="19" fillId="22" borderId="10" xfId="0" applyNumberFormat="1" applyFont="1" applyFill="1" applyBorder="1" applyAlignment="1" applyProtection="1">
      <alignment horizontal="center"/>
      <protection hidden="1"/>
    </xf>
    <xf numFmtId="190" fontId="18" fillId="22" borderId="10" xfId="0" applyNumberFormat="1"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0" fontId="19" fillId="8" borderId="0" xfId="0" applyFont="1" applyFill="1" applyBorder="1" applyAlignment="1" applyProtection="1">
      <alignment horizontal="left"/>
      <protection hidden="1"/>
    </xf>
    <xf numFmtId="190" fontId="19" fillId="22" borderId="10" xfId="0" applyNumberFormat="1" applyFont="1" applyFill="1" applyBorder="1" applyAlignment="1" applyProtection="1">
      <alignment horizontal="center"/>
      <protection hidden="1"/>
    </xf>
    <xf numFmtId="0" fontId="0" fillId="24" borderId="0" xfId="0" applyFill="1" applyBorder="1" applyAlignment="1">
      <alignment/>
    </xf>
    <xf numFmtId="0" fontId="0" fillId="24" borderId="0" xfId="0" applyFill="1" applyBorder="1" applyAlignment="1">
      <alignment horizontal="center"/>
    </xf>
    <xf numFmtId="0" fontId="0" fillId="24" borderId="0" xfId="0" applyFill="1" applyAlignment="1">
      <alignment/>
    </xf>
    <xf numFmtId="1" fontId="20" fillId="4" borderId="10" xfId="0" applyNumberFormat="1" applyFont="1" applyFill="1" applyBorder="1" applyAlignment="1" applyProtection="1">
      <alignment horizontal="center" vertical="center" wrapText="1"/>
      <protection/>
    </xf>
    <xf numFmtId="0" fontId="19" fillId="8" borderId="0" xfId="0"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1" fontId="29" fillId="22" borderId="10" xfId="0" applyNumberFormat="1" applyFont="1" applyFill="1" applyBorder="1" applyAlignment="1" applyProtection="1">
      <alignment horizontal="center"/>
      <protection hidden="1"/>
    </xf>
    <xf numFmtId="190" fontId="29" fillId="22" borderId="10" xfId="0" applyNumberFormat="1" applyFont="1" applyFill="1" applyBorder="1" applyAlignment="1" applyProtection="1">
      <alignment horizontal="center"/>
      <protection hidden="1"/>
    </xf>
    <xf numFmtId="0" fontId="29" fillId="22" borderId="10" xfId="0" applyFont="1" applyFill="1" applyBorder="1" applyAlignment="1" applyProtection="1">
      <alignment horizontal="center"/>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0" fontId="19" fillId="2" borderId="0" xfId="0" applyFont="1" applyFill="1" applyBorder="1" applyAlignment="1" applyProtection="1">
      <alignment horizontal="center"/>
      <protection hidden="1"/>
    </xf>
    <xf numFmtId="0" fontId="0" fillId="2" borderId="15" xfId="0" applyFont="1" applyFill="1" applyBorder="1" applyAlignment="1" applyProtection="1">
      <alignment/>
      <protection hidden="1"/>
    </xf>
    <xf numFmtId="0" fontId="27"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vertical="center"/>
      <protection hidden="1"/>
    </xf>
    <xf numFmtId="0" fontId="0" fillId="2" borderId="15" xfId="0" applyFill="1" applyBorder="1" applyAlignment="1" applyProtection="1">
      <alignment/>
      <protection hidden="1"/>
    </xf>
    <xf numFmtId="0" fontId="0" fillId="2" borderId="0" xfId="0" applyFill="1" applyBorder="1" applyAlignment="1" applyProtection="1">
      <alignment/>
      <protection hidden="1"/>
    </xf>
    <xf numFmtId="0" fontId="28" fillId="2" borderId="0" xfId="0" applyFont="1" applyFill="1" applyBorder="1" applyAlignment="1" applyProtection="1">
      <alignment horizontal="left"/>
      <protection hidden="1"/>
    </xf>
    <xf numFmtId="0" fontId="22"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190" fontId="19" fillId="22" borderId="10" xfId="0" applyNumberFormat="1" applyFont="1" applyFill="1" applyBorder="1" applyAlignment="1" applyProtection="1">
      <alignment horizontal="center" vertical="center"/>
      <protection hidden="1"/>
    </xf>
    <xf numFmtId="1" fontId="19" fillId="22" borderId="10" xfId="0" applyNumberFormat="1" applyFont="1" applyFill="1" applyBorder="1" applyAlignment="1" applyProtection="1">
      <alignment horizontal="center" vertical="center"/>
      <protection hidden="1"/>
    </xf>
    <xf numFmtId="0" fontId="26" fillId="24" borderId="0" xfId="0" applyFont="1" applyFill="1" applyAlignment="1" applyProtection="1">
      <alignment/>
      <protection hidden="1"/>
    </xf>
    <xf numFmtId="197" fontId="18" fillId="7" borderId="10" xfId="0" applyNumberFormat="1" applyFont="1" applyFill="1" applyBorder="1" applyAlignment="1" applyProtection="1">
      <alignment horizontal="center"/>
      <protection hidden="1" locked="0"/>
    </xf>
    <xf numFmtId="0" fontId="18" fillId="7" borderId="10" xfId="0" applyFont="1" applyFill="1" applyBorder="1" applyAlignment="1" applyProtection="1">
      <alignment horizontal="center"/>
      <protection hidden="1" locked="0"/>
    </xf>
    <xf numFmtId="0" fontId="0" fillId="4" borderId="0" xfId="0" applyFont="1" applyFill="1" applyBorder="1" applyAlignment="1" applyProtection="1">
      <alignment horizontal="center"/>
      <protection hidden="1"/>
    </xf>
    <xf numFmtId="0" fontId="26" fillId="24" borderId="0" xfId="0" applyFont="1" applyFill="1" applyAlignment="1" applyProtection="1">
      <alignment horizontal="center"/>
      <protection hidden="1"/>
    </xf>
    <xf numFmtId="0" fontId="26" fillId="2" borderId="14" xfId="0" applyFont="1" applyFill="1" applyBorder="1" applyAlignment="1" applyProtection="1">
      <alignment/>
      <protection hidden="1"/>
    </xf>
    <xf numFmtId="0" fontId="26" fillId="2" borderId="0" xfId="0" applyFont="1" applyFill="1" applyBorder="1" applyAlignment="1" applyProtection="1">
      <alignment horizontal="center" vertical="center"/>
      <protection hidden="1"/>
    </xf>
    <xf numFmtId="0" fontId="26" fillId="2" borderId="0" xfId="0" applyFont="1" applyFill="1" applyBorder="1" applyAlignment="1" applyProtection="1">
      <alignment/>
      <protection hidden="1"/>
    </xf>
    <xf numFmtId="0" fontId="26" fillId="2" borderId="15" xfId="0" applyFont="1" applyFill="1" applyBorder="1" applyAlignment="1" applyProtection="1">
      <alignment/>
      <protection hidden="1"/>
    </xf>
    <xf numFmtId="0" fontId="26" fillId="2" borderId="16" xfId="0" applyFont="1" applyFill="1" applyBorder="1" applyAlignment="1" applyProtection="1">
      <alignment/>
      <protection hidden="1"/>
    </xf>
    <xf numFmtId="0" fontId="26" fillId="2" borderId="17" xfId="0" applyFont="1" applyFill="1" applyBorder="1" applyAlignment="1" applyProtection="1">
      <alignment/>
      <protection hidden="1"/>
    </xf>
    <xf numFmtId="0" fontId="26" fillId="2" borderId="18" xfId="0" applyFont="1" applyFill="1" applyBorder="1" applyAlignment="1" applyProtection="1">
      <alignment/>
      <protection hidden="1"/>
    </xf>
    <xf numFmtId="0" fontId="0" fillId="24" borderId="0" xfId="0" applyFont="1" applyFill="1" applyAlignment="1" applyProtection="1">
      <alignment horizontal="center"/>
      <protection hidden="1"/>
    </xf>
    <xf numFmtId="190" fontId="18" fillId="4" borderId="10" xfId="0" applyNumberFormat="1" applyFont="1" applyFill="1" applyBorder="1" applyAlignment="1" applyProtection="1">
      <alignment horizontal="left" vertical="center" wrapText="1"/>
      <protection locked="0"/>
    </xf>
    <xf numFmtId="0" fontId="18" fillId="4" borderId="10" xfId="0" applyFont="1" applyFill="1" applyBorder="1" applyAlignment="1" applyProtection="1">
      <alignment horizontal="left" vertical="center" wrapText="1"/>
      <protection locked="0"/>
    </xf>
    <xf numFmtId="0" fontId="18" fillId="22" borderId="10" xfId="0" applyFont="1" applyFill="1" applyBorder="1" applyAlignment="1" applyProtection="1">
      <alignment horizontal="left" vertical="center" wrapText="1"/>
      <protection locked="0"/>
    </xf>
    <xf numFmtId="190" fontId="18" fillId="5" borderId="10" xfId="0" applyNumberFormat="1" applyFont="1" applyFill="1" applyBorder="1" applyAlignment="1" applyProtection="1">
      <alignment horizontal="center"/>
      <protection locked="0"/>
    </xf>
    <xf numFmtId="0" fontId="18" fillId="7" borderId="10" xfId="0" applyFont="1" applyFill="1" applyBorder="1" applyAlignment="1" applyProtection="1">
      <alignment horizontal="center" vertical="center" wrapText="1"/>
      <protection locked="0"/>
    </xf>
    <xf numFmtId="0" fontId="18" fillId="11" borderId="10" xfId="0" applyFont="1" applyFill="1" applyBorder="1" applyAlignment="1" applyProtection="1">
      <alignment horizontal="center" vertical="center" wrapText="1"/>
      <protection locked="0"/>
    </xf>
    <xf numFmtId="0" fontId="18" fillId="11" borderId="10" xfId="0" applyNumberFormat="1" applyFont="1" applyFill="1" applyBorder="1" applyAlignment="1" applyProtection="1">
      <alignment horizontal="center" vertical="center" wrapText="1"/>
      <protection locked="0"/>
    </xf>
    <xf numFmtId="0" fontId="0" fillId="24" borderId="0" xfId="0" applyFill="1" applyBorder="1" applyAlignment="1" applyProtection="1">
      <alignment/>
      <protection/>
    </xf>
    <xf numFmtId="0" fontId="0" fillId="24" borderId="0" xfId="0" applyFill="1" applyAlignment="1" applyProtection="1">
      <alignment/>
      <protection/>
    </xf>
    <xf numFmtId="0" fontId="18" fillId="11" borderId="19" xfId="0" applyFont="1" applyFill="1" applyBorder="1" applyAlignment="1" applyProtection="1">
      <alignment horizontal="center" textRotation="45"/>
      <protection hidden="1"/>
    </xf>
    <xf numFmtId="0" fontId="0" fillId="8" borderId="20" xfId="0" applyFont="1" applyFill="1" applyBorder="1" applyAlignment="1" applyProtection="1">
      <alignment/>
      <protection hidden="1"/>
    </xf>
    <xf numFmtId="0" fontId="0" fillId="8" borderId="19" xfId="0" applyFont="1" applyFill="1" applyBorder="1" applyAlignment="1" applyProtection="1">
      <alignment/>
      <protection hidden="1"/>
    </xf>
    <xf numFmtId="0" fontId="26" fillId="0" borderId="0" xfId="0" applyFont="1" applyFill="1" applyBorder="1" applyAlignment="1" applyProtection="1">
      <alignment/>
      <protection hidden="1"/>
    </xf>
    <xf numFmtId="0" fontId="32"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26" fillId="0" borderId="0" xfId="0" applyFont="1" applyFill="1" applyAlignment="1" applyProtection="1">
      <alignment/>
      <protection hidden="1"/>
    </xf>
    <xf numFmtId="0" fontId="26" fillId="0" borderId="17" xfId="0" applyFont="1" applyFill="1" applyBorder="1" applyAlignment="1" applyProtection="1">
      <alignment/>
      <protection hidden="1"/>
    </xf>
    <xf numFmtId="0" fontId="26" fillId="0" borderId="14" xfId="0" applyFont="1" applyFill="1" applyBorder="1" applyAlignment="1" applyProtection="1">
      <alignment/>
      <protection hidden="1"/>
    </xf>
    <xf numFmtId="0" fontId="0" fillId="0" borderId="14" xfId="0" applyFill="1" applyBorder="1" applyAlignment="1" applyProtection="1">
      <alignment/>
      <protection hidden="1"/>
    </xf>
    <xf numFmtId="0" fontId="26" fillId="0" borderId="16"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protection hidden="1"/>
    </xf>
    <xf numFmtId="0" fontId="0" fillId="0" borderId="21" xfId="0" applyFill="1" applyBorder="1" applyAlignment="1" applyProtection="1">
      <alignment/>
      <protection hidden="1"/>
    </xf>
    <xf numFmtId="0" fontId="0" fillId="0" borderId="17"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26" fillId="0" borderId="0" xfId="0" applyFont="1" applyFill="1" applyBorder="1" applyAlignment="1" applyProtection="1">
      <alignment horizontal="left"/>
      <protection hidden="1"/>
    </xf>
    <xf numFmtId="0" fontId="26" fillId="0" borderId="0" xfId="0" applyFont="1" applyFill="1" applyBorder="1" applyAlignment="1" applyProtection="1">
      <alignment horizontal="center"/>
      <protection hidden="1"/>
    </xf>
    <xf numFmtId="0" fontId="19" fillId="0" borderId="0" xfId="0" applyFont="1" applyFill="1" applyBorder="1" applyAlignment="1" applyProtection="1">
      <alignment/>
      <protection hidden="1"/>
    </xf>
    <xf numFmtId="0" fontId="26" fillId="0" borderId="0" xfId="0" applyFont="1" applyFill="1" applyAlignment="1" applyProtection="1">
      <alignment horizontal="center"/>
      <protection hidden="1"/>
    </xf>
    <xf numFmtId="0" fontId="26" fillId="0" borderId="15" xfId="0" applyFont="1" applyFill="1" applyBorder="1" applyAlignment="1" applyProtection="1">
      <alignment/>
      <protection hidden="1"/>
    </xf>
    <xf numFmtId="0" fontId="32" fillId="0" borderId="17" xfId="0" applyFont="1" applyFill="1" applyBorder="1" applyAlignment="1" applyProtection="1">
      <alignment horizontal="left" vertical="center"/>
      <protection hidden="1"/>
    </xf>
    <xf numFmtId="0" fontId="35" fillId="0" borderId="17" xfId="0" applyFont="1" applyFill="1" applyBorder="1" applyAlignment="1" applyProtection="1">
      <alignment horizontal="left" vertical="center"/>
      <protection hidden="1"/>
    </xf>
    <xf numFmtId="0" fontId="32" fillId="0" borderId="17" xfId="0" applyFont="1" applyFill="1" applyBorder="1" applyAlignment="1" applyProtection="1">
      <alignment horizontal="center" vertical="center" wrapText="1"/>
      <protection hidden="1"/>
    </xf>
    <xf numFmtId="0" fontId="37" fillId="0" borderId="0" xfId="0" applyFont="1" applyFill="1" applyAlignment="1" applyProtection="1">
      <alignment horizontal="right"/>
      <protection hidden="1"/>
    </xf>
    <xf numFmtId="0" fontId="35" fillId="0" borderId="22" xfId="0" applyFont="1" applyFill="1" applyBorder="1" applyAlignment="1" applyProtection="1">
      <alignment/>
      <protection hidden="1"/>
    </xf>
    <xf numFmtId="0" fontId="0" fillId="0" borderId="22" xfId="0" applyFill="1" applyBorder="1" applyAlignment="1" applyProtection="1">
      <alignment/>
      <protection hidden="1"/>
    </xf>
    <xf numFmtId="0" fontId="0" fillId="0" borderId="22" xfId="0" applyFill="1" applyBorder="1" applyAlignment="1" applyProtection="1">
      <alignment horizontal="center"/>
      <protection hidden="1"/>
    </xf>
    <xf numFmtId="0" fontId="26" fillId="0" borderId="22" xfId="0" applyFont="1" applyFill="1" applyBorder="1" applyAlignment="1" applyProtection="1">
      <alignment/>
      <protection hidden="1"/>
    </xf>
    <xf numFmtId="0" fontId="33" fillId="0" borderId="21" xfId="0" applyFont="1" applyFill="1" applyBorder="1" applyAlignment="1" applyProtection="1">
      <alignment vertical="top"/>
      <protection hidden="1"/>
    </xf>
    <xf numFmtId="0" fontId="26" fillId="0" borderId="21" xfId="0" applyFont="1" applyFill="1" applyBorder="1" applyAlignment="1" applyProtection="1">
      <alignment/>
      <protection hidden="1"/>
    </xf>
    <xf numFmtId="0" fontId="26" fillId="0" borderId="21" xfId="0" applyFont="1" applyFill="1" applyBorder="1" applyAlignment="1" applyProtection="1">
      <alignment horizontal="left"/>
      <protection hidden="1"/>
    </xf>
    <xf numFmtId="0" fontId="26" fillId="0" borderId="17" xfId="0" applyFont="1" applyFill="1" applyBorder="1" applyAlignment="1" applyProtection="1">
      <alignment horizontal="left"/>
      <protection hidden="1"/>
    </xf>
    <xf numFmtId="0" fontId="0" fillId="0" borderId="0" xfId="0" applyFill="1" applyAlignment="1" applyProtection="1">
      <alignment/>
      <protection hidden="1"/>
    </xf>
    <xf numFmtId="0" fontId="0" fillId="0" borderId="0" xfId="0" applyFill="1" applyAlignment="1" applyProtection="1">
      <alignment horizontal="left"/>
      <protection hidden="1"/>
    </xf>
    <xf numFmtId="0" fontId="25" fillId="0" borderId="0" xfId="0" applyFont="1" applyFill="1" applyAlignment="1" applyProtection="1">
      <alignment/>
      <protection hidden="1"/>
    </xf>
    <xf numFmtId="0" fontId="26" fillId="0" borderId="0" xfId="0" applyFont="1" applyFill="1" applyAlignment="1" applyProtection="1">
      <alignment horizontal="left"/>
      <protection hidden="1"/>
    </xf>
    <xf numFmtId="0" fontId="26" fillId="0" borderId="18" xfId="0" applyFont="1" applyFill="1" applyBorder="1" applyAlignment="1" applyProtection="1">
      <alignment/>
      <protection hidden="1"/>
    </xf>
    <xf numFmtId="0" fontId="26" fillId="0" borderId="13" xfId="0" applyFont="1" applyFill="1" applyBorder="1" applyAlignment="1" applyProtection="1">
      <alignment/>
      <protection hidden="1"/>
    </xf>
    <xf numFmtId="190" fontId="26" fillId="0" borderId="0" xfId="0" applyNumberFormat="1" applyFont="1" applyFill="1" applyBorder="1" applyAlignment="1" applyProtection="1">
      <alignment/>
      <protection hidden="1"/>
    </xf>
    <xf numFmtId="0" fontId="33" fillId="0" borderId="0" xfId="0" applyFont="1" applyFill="1" applyAlignment="1" applyProtection="1">
      <alignment/>
      <protection hidden="1"/>
    </xf>
    <xf numFmtId="0" fontId="18" fillId="0" borderId="0" xfId="0" applyFont="1" applyFill="1" applyBorder="1" applyAlignment="1" applyProtection="1">
      <alignment/>
      <protection hidden="1"/>
    </xf>
    <xf numFmtId="0" fontId="22" fillId="0" borderId="0" xfId="0" applyFont="1" applyFill="1" applyAlignment="1" applyProtection="1">
      <alignment horizontal="center" wrapText="1"/>
      <protection hidden="1"/>
    </xf>
    <xf numFmtId="0" fontId="39" fillId="0" borderId="0" xfId="0" applyFont="1" applyFill="1" applyBorder="1" applyAlignment="1" applyProtection="1">
      <alignment vertical="center" wrapText="1"/>
      <protection hidden="1"/>
    </xf>
    <xf numFmtId="0" fontId="23" fillId="25" borderId="19" xfId="0" applyFont="1" applyFill="1" applyBorder="1" applyAlignment="1" applyProtection="1">
      <alignment horizontal="center" textRotation="45" wrapText="1"/>
      <protection hidden="1"/>
    </xf>
    <xf numFmtId="0" fontId="18" fillId="5" borderId="19" xfId="0" applyFont="1" applyFill="1" applyBorder="1" applyAlignment="1" applyProtection="1">
      <alignment horizontal="center" textRotation="45"/>
      <protection hidden="1"/>
    </xf>
    <xf numFmtId="0" fontId="18" fillId="26" borderId="19" xfId="0" applyFont="1" applyFill="1" applyBorder="1" applyAlignment="1" applyProtection="1">
      <alignment horizontal="center" textRotation="45"/>
      <protection hidden="1"/>
    </xf>
    <xf numFmtId="0" fontId="18" fillId="15" borderId="10" xfId="0" applyFont="1" applyFill="1" applyBorder="1" applyAlignment="1" applyProtection="1">
      <alignment horizontal="center" textRotation="45"/>
      <protection hidden="1"/>
    </xf>
    <xf numFmtId="0" fontId="26" fillId="24" borderId="0" xfId="0" applyFont="1" applyFill="1" applyBorder="1" applyAlignment="1" applyProtection="1">
      <alignment/>
      <protection hidden="1"/>
    </xf>
    <xf numFmtId="0" fontId="34" fillId="24" borderId="23" xfId="0" applyFont="1" applyFill="1" applyBorder="1" applyAlignment="1" applyProtection="1">
      <alignment horizontal="center" wrapText="1"/>
      <protection hidden="1"/>
    </xf>
    <xf numFmtId="0" fontId="23" fillId="24" borderId="23" xfId="0" applyFont="1" applyFill="1" applyBorder="1" applyAlignment="1" applyProtection="1">
      <alignment horizontal="center" textRotation="45" wrapText="1"/>
      <protection hidden="1"/>
    </xf>
    <xf numFmtId="0" fontId="19" fillId="24" borderId="23" xfId="0" applyFont="1" applyFill="1" applyBorder="1" applyAlignment="1" applyProtection="1">
      <alignment horizontal="left" textRotation="45" wrapText="1"/>
      <protection hidden="1"/>
    </xf>
    <xf numFmtId="0" fontId="18" fillId="24" borderId="23" xfId="0" applyFont="1" applyFill="1" applyBorder="1" applyAlignment="1" applyProtection="1">
      <alignment horizontal="center" textRotation="45"/>
      <protection hidden="1"/>
    </xf>
    <xf numFmtId="0" fontId="18" fillId="24" borderId="23" xfId="0" applyFont="1" applyFill="1" applyBorder="1" applyAlignment="1" applyProtection="1">
      <alignment horizontal="center" textRotation="45"/>
      <protection hidden="1"/>
    </xf>
    <xf numFmtId="0" fontId="19" fillId="24" borderId="23" xfId="0" applyFont="1" applyFill="1" applyBorder="1" applyAlignment="1" applyProtection="1">
      <alignment horizontal="center" textRotation="45"/>
      <protection hidden="1"/>
    </xf>
    <xf numFmtId="0" fontId="0" fillId="24" borderId="23" xfId="0" applyFont="1" applyFill="1" applyBorder="1" applyAlignment="1" applyProtection="1">
      <alignment/>
      <protection hidden="1"/>
    </xf>
    <xf numFmtId="0" fontId="26" fillId="24" borderId="24" xfId="0" applyFont="1" applyFill="1" applyBorder="1" applyAlignment="1" applyProtection="1">
      <alignment/>
      <protection hidden="1"/>
    </xf>
    <xf numFmtId="0" fontId="38" fillId="24" borderId="24" xfId="0" applyFont="1" applyFill="1" applyBorder="1" applyAlignment="1" applyProtection="1">
      <alignment horizontal="center"/>
      <protection hidden="1"/>
    </xf>
    <xf numFmtId="1" fontId="18" fillId="24" borderId="24" xfId="0" applyNumberFormat="1" applyFont="1" applyFill="1" applyBorder="1" applyAlignment="1" applyProtection="1">
      <alignment horizontal="center"/>
      <protection hidden="1"/>
    </xf>
    <xf numFmtId="190" fontId="20" fillId="24" borderId="24" xfId="0" applyNumberFormat="1" applyFont="1" applyFill="1" applyBorder="1" applyAlignment="1" applyProtection="1">
      <alignment horizontal="center"/>
      <protection hidden="1"/>
    </xf>
    <xf numFmtId="190" fontId="18" fillId="24" borderId="24" xfId="0" applyNumberFormat="1" applyFont="1" applyFill="1" applyBorder="1" applyAlignment="1" applyProtection="1">
      <alignment horizontal="center"/>
      <protection hidden="1"/>
    </xf>
    <xf numFmtId="0" fontId="38" fillId="4" borderId="24" xfId="0" applyFont="1" applyFill="1" applyBorder="1" applyAlignment="1" applyProtection="1">
      <alignment horizontal="center"/>
      <protection hidden="1"/>
    </xf>
    <xf numFmtId="1" fontId="18" fillId="4" borderId="24" xfId="0" applyNumberFormat="1" applyFont="1" applyFill="1" applyBorder="1" applyAlignment="1" applyProtection="1">
      <alignment horizontal="center"/>
      <protection hidden="1"/>
    </xf>
    <xf numFmtId="190" fontId="20" fillId="4" borderId="24" xfId="0" applyNumberFormat="1" applyFont="1" applyFill="1" applyBorder="1" applyAlignment="1" applyProtection="1">
      <alignment horizontal="center"/>
      <protection hidden="1"/>
    </xf>
    <xf numFmtId="190" fontId="18" fillId="4" borderId="24" xfId="0" applyNumberFormat="1" applyFont="1" applyFill="1" applyBorder="1" applyAlignment="1" applyProtection="1">
      <alignment horizontal="center"/>
      <protection hidden="1"/>
    </xf>
    <xf numFmtId="0" fontId="26" fillId="24" borderId="25" xfId="0" applyFont="1" applyFill="1" applyBorder="1" applyAlignment="1" applyProtection="1">
      <alignment/>
      <protection hidden="1"/>
    </xf>
    <xf numFmtId="197" fontId="18" fillId="7" borderId="10" xfId="0" applyNumberFormat="1" applyFont="1" applyFill="1" applyBorder="1" applyAlignment="1" applyProtection="1">
      <alignment horizontal="center"/>
      <protection locked="0"/>
    </xf>
    <xf numFmtId="0" fontId="22" fillId="7" borderId="10" xfId="0"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0" fontId="23" fillId="22" borderId="24" xfId="0" applyFont="1" applyFill="1" applyBorder="1" applyAlignment="1" applyProtection="1">
      <alignment horizontal="center"/>
      <protection hidden="1"/>
    </xf>
    <xf numFmtId="199" fontId="41" fillId="22" borderId="25" xfId="0" applyNumberFormat="1" applyFont="1" applyFill="1" applyBorder="1" applyAlignment="1" applyProtection="1">
      <alignment horizontal="center"/>
      <protection hidden="1"/>
    </xf>
    <xf numFmtId="0" fontId="23" fillId="20" borderId="1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Alignment="1" applyProtection="1">
      <alignment/>
      <protection hidden="1"/>
    </xf>
    <xf numFmtId="0" fontId="37" fillId="0" borderId="0" xfId="0" applyFont="1" applyAlignment="1" applyProtection="1">
      <alignment vertical="center"/>
      <protection hidden="1"/>
    </xf>
    <xf numFmtId="0" fontId="0" fillId="4" borderId="0" xfId="0" applyFill="1" applyAlignment="1" applyProtection="1" quotePrefix="1">
      <alignment/>
      <protection hidden="1"/>
    </xf>
    <xf numFmtId="0" fontId="0" fillId="0" borderId="0" xfId="0" applyFont="1" applyAlignment="1" applyProtection="1">
      <alignment/>
      <protection hidden="1"/>
    </xf>
    <xf numFmtId="0" fontId="0" fillId="0" borderId="0" xfId="0" applyAlignment="1" applyProtection="1">
      <alignment horizontal="left" vertical="center" wrapText="1"/>
      <protection hidden="1"/>
    </xf>
    <xf numFmtId="0" fontId="43" fillId="0" borderId="0" xfId="0" applyFont="1" applyFill="1" applyBorder="1" applyAlignment="1" applyProtection="1">
      <alignment horizontal="left" vertical="center" wrapText="1"/>
      <protection hidden="1"/>
    </xf>
    <xf numFmtId="0" fontId="19" fillId="4" borderId="26" xfId="0" applyFont="1" applyFill="1" applyBorder="1" applyAlignment="1" applyProtection="1">
      <alignment horizontal="left" vertical="center"/>
      <protection hidden="1"/>
    </xf>
    <xf numFmtId="0" fontId="19" fillId="4" borderId="27" xfId="0" applyFont="1" applyFill="1" applyBorder="1" applyAlignment="1" applyProtection="1">
      <alignment horizontal="left" vertical="center"/>
      <protection hidden="1"/>
    </xf>
    <xf numFmtId="0" fontId="0" fillId="0" borderId="28" xfId="0" applyFont="1" applyBorder="1" applyAlignment="1" applyProtection="1" quotePrefix="1">
      <alignment vertical="center" wrapText="1"/>
      <protection hidden="1"/>
    </xf>
    <xf numFmtId="0" fontId="0" fillId="0" borderId="29" xfId="0" applyFont="1" applyBorder="1" applyAlignment="1" applyProtection="1" quotePrefix="1">
      <alignment vertical="center" wrapText="1"/>
      <protection hidden="1"/>
    </xf>
    <xf numFmtId="0" fontId="0" fillId="0" borderId="30" xfId="0" applyFont="1" applyBorder="1" applyAlignment="1" applyProtection="1" quotePrefix="1">
      <alignment vertical="center" wrapText="1"/>
      <protection hidden="1"/>
    </xf>
    <xf numFmtId="0" fontId="0" fillId="0" borderId="0" xfId="0" applyFont="1" applyBorder="1" applyAlignment="1" applyProtection="1" quotePrefix="1">
      <alignment vertical="center" wrapText="1"/>
      <protection hidden="1"/>
    </xf>
    <xf numFmtId="0" fontId="0" fillId="0" borderId="31" xfId="0" applyBorder="1" applyAlignment="1" applyProtection="1">
      <alignment/>
      <protection hidden="1"/>
    </xf>
    <xf numFmtId="0" fontId="0" fillId="0" borderId="32" xfId="0" applyFont="1" applyBorder="1" applyAlignment="1" applyProtection="1" quotePrefix="1">
      <alignmen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protection hidden="1"/>
    </xf>
    <xf numFmtId="0" fontId="37" fillId="0" borderId="0" xfId="0" applyFont="1" applyBorder="1" applyAlignment="1" applyProtection="1">
      <alignment horizontal="left" vertical="center" wrapText="1"/>
      <protection hidden="1"/>
    </xf>
    <xf numFmtId="0" fontId="37" fillId="0" borderId="32" xfId="0" applyFont="1" applyBorder="1" applyAlignment="1" applyProtection="1">
      <alignment horizontal="left" vertical="center" wrapText="1"/>
      <protection hidden="1"/>
    </xf>
    <xf numFmtId="0" fontId="37" fillId="0" borderId="31" xfId="0" applyFont="1" applyBorder="1" applyAlignment="1" applyProtection="1">
      <alignment horizontal="left" vertical="center" wrapText="1"/>
      <protection hidden="1"/>
    </xf>
    <xf numFmtId="0" fontId="52" fillId="0" borderId="0" xfId="0" applyFont="1" applyBorder="1" applyAlignment="1" applyProtection="1">
      <alignment horizontal="left" vertical="center" wrapText="1"/>
      <protection hidden="1"/>
    </xf>
    <xf numFmtId="0" fontId="52" fillId="0" borderId="0" xfId="0" applyFont="1" applyBorder="1" applyAlignment="1" applyProtection="1">
      <alignment vertical="center" wrapText="1"/>
      <protection hidden="1"/>
    </xf>
    <xf numFmtId="0" fontId="52" fillId="0" borderId="31" xfId="0" applyFont="1" applyBorder="1" applyAlignment="1" applyProtection="1">
      <alignment vertical="center" wrapText="1"/>
      <protection hidden="1"/>
    </xf>
    <xf numFmtId="0" fontId="0" fillId="0" borderId="0" xfId="0" applyBorder="1" applyAlignment="1" applyProtection="1" quotePrefix="1">
      <alignment vertical="center" wrapText="1"/>
      <protection hidden="1"/>
    </xf>
    <xf numFmtId="0" fontId="0" fillId="0" borderId="32" xfId="0"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0" fillId="0" borderId="32" xfId="0" applyBorder="1" applyAlignment="1" applyProtection="1">
      <alignment horizontal="right"/>
      <protection hidden="1"/>
    </xf>
    <xf numFmtId="0" fontId="0" fillId="0" borderId="0" xfId="0" applyBorder="1" applyAlignment="1" applyProtection="1" quotePrefix="1">
      <alignment/>
      <protection hidden="1"/>
    </xf>
    <xf numFmtId="0" fontId="0" fillId="0" borderId="32" xfId="0" applyBorder="1" applyAlignment="1" applyProtection="1" quotePrefix="1">
      <alignment vertical="center" wrapText="1"/>
      <protection hidden="1"/>
    </xf>
    <xf numFmtId="0" fontId="0" fillId="0" borderId="0" xfId="0" applyBorder="1" applyAlignment="1" applyProtection="1">
      <alignment vertical="center" wrapText="1"/>
      <protection hidden="1"/>
    </xf>
    <xf numFmtId="0" fontId="0" fillId="0" borderId="31" xfId="0" applyBorder="1" applyAlignment="1" applyProtection="1">
      <alignment vertical="center" wrapText="1"/>
      <protection hidden="1"/>
    </xf>
    <xf numFmtId="0" fontId="0" fillId="0" borderId="32" xfId="0" applyBorder="1"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32" xfId="0" applyBorder="1" applyAlignment="1" applyProtection="1" quotePrefix="1">
      <alignment horizontal="right" vertical="center" wrapText="1"/>
      <protection hidden="1"/>
    </xf>
    <xf numFmtId="0" fontId="0" fillId="0" borderId="31" xfId="0" applyFill="1" applyBorder="1" applyAlignment="1" applyProtection="1">
      <alignment/>
      <protection hidden="1"/>
    </xf>
    <xf numFmtId="0" fontId="0" fillId="0" borderId="32" xfId="0" applyBorder="1" applyAlignment="1" applyProtection="1">
      <alignment horizontal="right" vertical="center" wrapText="1"/>
      <protection hidden="1"/>
    </xf>
    <xf numFmtId="0" fontId="0" fillId="0" borderId="32" xfId="0" applyBorder="1" applyAlignment="1" applyProtection="1" quotePrefix="1">
      <alignment horizontal="left" vertical="center" wrapText="1"/>
      <protection hidden="1"/>
    </xf>
    <xf numFmtId="0" fontId="0" fillId="0" borderId="0" xfId="0" applyFont="1" applyBorder="1" applyAlignment="1" applyProtection="1">
      <alignment/>
      <protection hidden="1"/>
    </xf>
    <xf numFmtId="0" fontId="0" fillId="0" borderId="32" xfId="0" applyFont="1" applyBorder="1" applyAlignment="1" applyProtection="1" quotePrefix="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0" fillId="0" borderId="31" xfId="0" applyFont="1" applyBorder="1" applyAlignment="1" applyProtection="1" quotePrefix="1">
      <alignment horizontal="left" vertical="center" wrapText="1"/>
      <protection hidden="1"/>
    </xf>
    <xf numFmtId="0" fontId="27" fillId="0" borderId="0" xfId="0" applyFont="1" applyBorder="1" applyAlignment="1" applyProtection="1" quotePrefix="1">
      <alignment vertical="center" wrapText="1"/>
      <protection hidden="1"/>
    </xf>
    <xf numFmtId="0" fontId="27" fillId="0" borderId="31" xfId="0" applyFont="1" applyBorder="1" applyAlignment="1" applyProtection="1" quotePrefix="1">
      <alignment vertical="center" wrapText="1"/>
      <protection hidden="1"/>
    </xf>
    <xf numFmtId="0" fontId="0" fillId="22" borderId="28" xfId="0" applyFill="1" applyBorder="1" applyAlignment="1" applyProtection="1">
      <alignment/>
      <protection hidden="1"/>
    </xf>
    <xf numFmtId="0" fontId="0" fillId="22" borderId="29" xfId="0" applyFill="1" applyBorder="1" applyAlignment="1" applyProtection="1">
      <alignment/>
      <protection hidden="1"/>
    </xf>
    <xf numFmtId="0" fontId="0" fillId="22" borderId="30" xfId="0" applyFill="1" applyBorder="1" applyAlignment="1" applyProtection="1">
      <alignment/>
      <protection hidden="1"/>
    </xf>
    <xf numFmtId="0" fontId="0" fillId="22" borderId="32" xfId="0" applyFill="1" applyBorder="1" applyAlignment="1" applyProtection="1">
      <alignment/>
      <protection hidden="1"/>
    </xf>
    <xf numFmtId="0" fontId="47" fillId="22" borderId="0" xfId="0" applyFont="1" applyFill="1" applyBorder="1" applyAlignment="1" applyProtection="1">
      <alignment/>
      <protection hidden="1"/>
    </xf>
    <xf numFmtId="0" fontId="0" fillId="22" borderId="0" xfId="0" applyFill="1" applyBorder="1" applyAlignment="1" applyProtection="1">
      <alignment/>
      <protection hidden="1"/>
    </xf>
    <xf numFmtId="0" fontId="0" fillId="22" borderId="31" xfId="0" applyFill="1" applyBorder="1" applyAlignment="1" applyProtection="1">
      <alignment/>
      <protection hidden="1"/>
    </xf>
    <xf numFmtId="0" fontId="0" fillId="22" borderId="0" xfId="0" applyFill="1" applyBorder="1" applyAlignment="1" applyProtection="1" quotePrefix="1">
      <alignment/>
      <protection hidden="1"/>
    </xf>
    <xf numFmtId="0" fontId="0" fillId="22" borderId="33" xfId="0" applyFill="1" applyBorder="1" applyAlignment="1" applyProtection="1">
      <alignment/>
      <protection hidden="1"/>
    </xf>
    <xf numFmtId="0" fontId="0" fillId="22" borderId="34" xfId="0" applyFill="1" applyBorder="1" applyAlignment="1" applyProtection="1">
      <alignment/>
      <protection hidden="1"/>
    </xf>
    <xf numFmtId="0" fontId="0" fillId="22" borderId="35" xfId="0" applyFill="1" applyBorder="1" applyAlignment="1" applyProtection="1">
      <alignment/>
      <protection hidden="1"/>
    </xf>
    <xf numFmtId="0" fontId="19" fillId="22" borderId="0" xfId="0" applyFont="1" applyFill="1" applyAlignment="1" applyProtection="1">
      <alignment/>
      <protection hidden="1"/>
    </xf>
    <xf numFmtId="0" fontId="0" fillId="22" borderId="0" xfId="0" applyFill="1" applyAlignment="1" applyProtection="1">
      <alignment/>
      <protection hidden="1"/>
    </xf>
    <xf numFmtId="0" fontId="27" fillId="22" borderId="0" xfId="0" applyFont="1" applyFill="1" applyAlignment="1" applyProtection="1">
      <alignment/>
      <protection hidden="1"/>
    </xf>
    <xf numFmtId="0" fontId="0" fillId="22" borderId="0" xfId="0" applyFill="1" applyAlignment="1" applyProtection="1">
      <alignment horizontal="left"/>
      <protection hidden="1"/>
    </xf>
    <xf numFmtId="0" fontId="0" fillId="22" borderId="0" xfId="0" applyFont="1" applyFill="1" applyAlignment="1" applyProtection="1">
      <alignment/>
      <protection hidden="1"/>
    </xf>
    <xf numFmtId="0" fontId="0" fillId="22" borderId="0" xfId="0" applyFill="1" applyAlignment="1" applyProtection="1">
      <alignment horizontal="left" vertical="center" wrapText="1"/>
      <protection hidden="1"/>
    </xf>
    <xf numFmtId="0" fontId="37" fillId="24" borderId="32" xfId="0" applyFont="1" applyFill="1" applyBorder="1" applyAlignment="1" applyProtection="1">
      <alignment horizontal="left" vertical="center" wrapText="1"/>
      <protection hidden="1"/>
    </xf>
    <xf numFmtId="0" fontId="37" fillId="24" borderId="0" xfId="0" applyFont="1" applyFill="1" applyBorder="1" applyAlignment="1" applyProtection="1">
      <alignment horizontal="left" vertical="center" wrapText="1"/>
      <protection hidden="1"/>
    </xf>
    <xf numFmtId="0" fontId="37" fillId="24" borderId="31" xfId="0" applyFont="1" applyFill="1" applyBorder="1" applyAlignment="1" applyProtection="1">
      <alignment horizontal="left" vertical="center" wrapText="1"/>
      <protection hidden="1"/>
    </xf>
    <xf numFmtId="0" fontId="37" fillId="24" borderId="0" xfId="0" applyFont="1" applyFill="1" applyBorder="1" applyAlignment="1" applyProtection="1" quotePrefix="1">
      <alignment horizontal="center" vertical="center"/>
      <protection hidden="1"/>
    </xf>
    <xf numFmtId="0" fontId="0" fillId="24" borderId="32" xfId="0" applyFill="1" applyBorder="1" applyAlignment="1" applyProtection="1">
      <alignment horizontal="left" vertical="center" wrapText="1"/>
      <protection hidden="1"/>
    </xf>
    <xf numFmtId="0" fontId="0" fillId="24" borderId="0" xfId="0" applyFill="1" applyBorder="1" applyAlignment="1" applyProtection="1">
      <alignment horizontal="left" vertical="center" wrapText="1"/>
      <protection hidden="1"/>
    </xf>
    <xf numFmtId="0" fontId="0"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43" fillId="24" borderId="0" xfId="0" applyFont="1" applyFill="1" applyBorder="1" applyAlignment="1" applyProtection="1">
      <alignment horizontal="left" vertical="center" wrapText="1"/>
      <protection hidden="1"/>
    </xf>
    <xf numFmtId="0" fontId="0" fillId="24" borderId="31" xfId="0" applyFill="1" applyBorder="1" applyAlignment="1" applyProtection="1">
      <alignment/>
      <protection hidden="1"/>
    </xf>
    <xf numFmtId="0" fontId="0" fillId="21" borderId="33" xfId="0" applyFill="1" applyBorder="1" applyAlignment="1" applyProtection="1">
      <alignment horizontal="left" vertical="center" wrapText="1"/>
      <protection hidden="1"/>
    </xf>
    <xf numFmtId="0" fontId="0" fillId="21" borderId="34" xfId="0" applyFill="1" applyBorder="1" applyAlignment="1" applyProtection="1">
      <alignment horizontal="left" vertical="center" wrapText="1"/>
      <protection hidden="1"/>
    </xf>
    <xf numFmtId="0" fontId="0" fillId="21" borderId="34" xfId="0" applyFont="1" applyFill="1" applyBorder="1" applyAlignment="1" applyProtection="1">
      <alignment/>
      <protection hidden="1"/>
    </xf>
    <xf numFmtId="0" fontId="0" fillId="21" borderId="34" xfId="0" applyFill="1" applyBorder="1" applyAlignment="1" applyProtection="1">
      <alignment/>
      <protection hidden="1"/>
    </xf>
    <xf numFmtId="0" fontId="43" fillId="21" borderId="34" xfId="0" applyFont="1" applyFill="1" applyBorder="1" applyAlignment="1" applyProtection="1">
      <alignment horizontal="left" vertical="center" wrapText="1"/>
      <protection hidden="1"/>
    </xf>
    <xf numFmtId="0" fontId="0" fillId="21" borderId="35" xfId="0" applyFill="1" applyBorder="1" applyAlignment="1" applyProtection="1">
      <alignment/>
      <protection hidden="1"/>
    </xf>
    <xf numFmtId="0" fontId="0" fillId="22" borderId="0" xfId="0" applyFont="1" applyFill="1" applyBorder="1" applyAlignment="1" applyProtection="1" quotePrefix="1">
      <alignment/>
      <protection hidden="1"/>
    </xf>
    <xf numFmtId="0" fontId="72" fillId="0" borderId="0" xfId="0" applyFont="1" applyFill="1" applyBorder="1" applyAlignment="1">
      <alignment/>
    </xf>
    <xf numFmtId="0" fontId="73" fillId="0" borderId="0" xfId="0" applyFont="1" applyFill="1" applyBorder="1" applyAlignment="1" applyProtection="1">
      <alignment/>
      <protection hidden="1"/>
    </xf>
    <xf numFmtId="0" fontId="74" fillId="0" borderId="0" xfId="0" applyFont="1" applyFill="1" applyBorder="1" applyAlignment="1" applyProtection="1">
      <alignment horizontal="center"/>
      <protection hidden="1"/>
    </xf>
    <xf numFmtId="0" fontId="73" fillId="0" borderId="0" xfId="0" applyFont="1" applyFill="1" applyBorder="1" applyAlignment="1" applyProtection="1">
      <alignment horizontal="center"/>
      <protection hidden="1"/>
    </xf>
    <xf numFmtId="0" fontId="75" fillId="0" borderId="0" xfId="0" applyFont="1" applyFill="1" applyBorder="1" applyAlignment="1" applyProtection="1">
      <alignment horizontal="center"/>
      <protection hidden="1"/>
    </xf>
    <xf numFmtId="0" fontId="75" fillId="0" borderId="0" xfId="0" applyFont="1" applyFill="1" applyBorder="1" applyAlignment="1" applyProtection="1">
      <alignment/>
      <protection hidden="1"/>
    </xf>
    <xf numFmtId="1" fontId="26" fillId="0" borderId="0" xfId="0" applyNumberFormat="1" applyFont="1" applyFill="1" applyBorder="1" applyAlignment="1" applyProtection="1">
      <alignment horizontal="center"/>
      <protection hidden="1"/>
    </xf>
    <xf numFmtId="0" fontId="73" fillId="0" borderId="21" xfId="0" applyFont="1" applyFill="1" applyBorder="1" applyAlignment="1" applyProtection="1">
      <alignment/>
      <protection hidden="1"/>
    </xf>
    <xf numFmtId="0" fontId="25" fillId="0" borderId="21" xfId="0" applyFont="1" applyFill="1" applyBorder="1" applyAlignment="1" applyProtection="1">
      <alignment/>
      <protection hidden="1"/>
    </xf>
    <xf numFmtId="0" fontId="36" fillId="0" borderId="21" xfId="0" applyFont="1" applyFill="1" applyBorder="1" applyAlignment="1" applyProtection="1">
      <alignment horizontal="center" vertical="top"/>
      <protection hidden="1"/>
    </xf>
    <xf numFmtId="0" fontId="25" fillId="0" borderId="0" xfId="0" applyFont="1" applyFill="1" applyBorder="1" applyAlignment="1" applyProtection="1">
      <alignment/>
      <protection hidden="1"/>
    </xf>
    <xf numFmtId="1" fontId="26" fillId="24" borderId="0" xfId="0" applyNumberFormat="1" applyFont="1" applyFill="1" applyBorder="1" applyAlignment="1" applyProtection="1">
      <alignment/>
      <protection hidden="1"/>
    </xf>
    <xf numFmtId="1" fontId="18" fillId="8" borderId="10" xfId="0" applyNumberFormat="1" applyFont="1" applyFill="1" applyBorder="1" applyAlignment="1" applyProtection="1">
      <alignment horizontal="center"/>
      <protection locked="0"/>
    </xf>
    <xf numFmtId="0" fontId="78" fillId="14" borderId="10" xfId="0" applyFont="1" applyFill="1" applyBorder="1" applyAlignment="1" applyProtection="1">
      <alignment horizontal="center" vertical="center" wrapText="1"/>
      <protection locked="0"/>
    </xf>
    <xf numFmtId="190" fontId="29" fillId="22" borderId="10" xfId="0" applyNumberFormat="1" applyFont="1" applyFill="1" applyBorder="1" applyAlignment="1" applyProtection="1" quotePrefix="1">
      <alignment horizontal="center"/>
      <protection hidden="1"/>
    </xf>
    <xf numFmtId="0" fontId="18" fillId="27" borderId="19" xfId="0" applyFont="1" applyFill="1" applyBorder="1" applyAlignment="1" applyProtection="1">
      <alignment horizontal="center" textRotation="45"/>
      <protection hidden="1"/>
    </xf>
    <xf numFmtId="0" fontId="80" fillId="25" borderId="10" xfId="0" applyFont="1" applyFill="1" applyBorder="1" applyAlignment="1" applyProtection="1">
      <alignment horizontal="left" textRotation="45" wrapText="1"/>
      <protection hidden="1"/>
    </xf>
    <xf numFmtId="0" fontId="80" fillId="11" borderId="19" xfId="0" applyFont="1" applyFill="1" applyBorder="1" applyAlignment="1" applyProtection="1">
      <alignment horizontal="left" textRotation="45" wrapText="1"/>
      <protection hidden="1"/>
    </xf>
    <xf numFmtId="0" fontId="80" fillId="5" borderId="19" xfId="0" applyFont="1" applyFill="1" applyBorder="1" applyAlignment="1" applyProtection="1">
      <alignment horizontal="left" textRotation="45" wrapText="1"/>
      <protection hidden="1"/>
    </xf>
    <xf numFmtId="0" fontId="80" fillId="26" borderId="10" xfId="0" applyFont="1" applyFill="1" applyBorder="1" applyAlignment="1" applyProtection="1">
      <alignment horizontal="left" textRotation="45" wrapText="1"/>
      <protection hidden="1"/>
    </xf>
    <xf numFmtId="0" fontId="80" fillId="15" borderId="10" xfId="0" applyFont="1" applyFill="1" applyBorder="1" applyAlignment="1" applyProtection="1">
      <alignment horizontal="center" textRotation="45"/>
      <protection hidden="1"/>
    </xf>
    <xf numFmtId="0" fontId="80" fillId="19" borderId="10" xfId="0" applyFont="1" applyFill="1" applyBorder="1" applyAlignment="1" applyProtection="1">
      <alignment horizontal="left" textRotation="45" wrapText="1"/>
      <protection hidden="1"/>
    </xf>
    <xf numFmtId="0" fontId="80" fillId="16" borderId="10" xfId="0" applyFont="1" applyFill="1" applyBorder="1" applyAlignment="1" applyProtection="1">
      <alignment horizontal="left" textRotation="45" wrapText="1"/>
      <protection hidden="1"/>
    </xf>
    <xf numFmtId="0" fontId="82" fillId="24" borderId="24" xfId="0" applyFont="1" applyFill="1" applyBorder="1" applyAlignment="1" applyProtection="1">
      <alignment horizontal="center"/>
      <protection hidden="1"/>
    </xf>
    <xf numFmtId="0" fontId="81" fillId="24" borderId="24" xfId="0" applyNumberFormat="1" applyFont="1" applyFill="1" applyBorder="1" applyAlignment="1" applyProtection="1">
      <alignment horizontal="center" vertical="center"/>
      <protection hidden="1"/>
    </xf>
    <xf numFmtId="0" fontId="81" fillId="4" borderId="24" xfId="0" applyNumberFormat="1" applyFont="1" applyFill="1" applyBorder="1" applyAlignment="1" applyProtection="1">
      <alignment horizontal="center" vertical="center"/>
      <protection hidden="1"/>
    </xf>
    <xf numFmtId="0" fontId="24" fillId="20" borderId="19" xfId="0" applyFont="1" applyFill="1" applyBorder="1" applyAlignment="1" applyProtection="1">
      <alignment horizontal="left" vertical="center" wrapText="1"/>
      <protection/>
    </xf>
    <xf numFmtId="0" fontId="24" fillId="20" borderId="36" xfId="0" applyFont="1" applyFill="1" applyBorder="1" applyAlignment="1" applyProtection="1">
      <alignment horizontal="center" vertical="center" wrapText="1"/>
      <protection/>
    </xf>
    <xf numFmtId="0" fontId="28"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26" fillId="2" borderId="0" xfId="0" applyFont="1" applyFill="1" applyBorder="1" applyAlignment="1" applyProtection="1">
      <alignment horizontal="right"/>
      <protection hidden="1"/>
    </xf>
    <xf numFmtId="213" fontId="38" fillId="24" borderId="24" xfId="0" applyNumberFormat="1" applyFont="1" applyFill="1" applyBorder="1" applyAlignment="1" applyProtection="1">
      <alignment horizontal="center"/>
      <protection hidden="1"/>
    </xf>
    <xf numFmtId="213" fontId="38" fillId="4" borderId="24" xfId="0" applyNumberFormat="1" applyFont="1" applyFill="1" applyBorder="1" applyAlignment="1" applyProtection="1">
      <alignment horizontal="center"/>
      <protection hidden="1"/>
    </xf>
    <xf numFmtId="0" fontId="37" fillId="24" borderId="0" xfId="0" applyFont="1" applyFill="1" applyBorder="1" applyAlignment="1" applyProtection="1" quotePrefix="1">
      <alignment horizontal="center" vertical="top"/>
      <protection hidden="1"/>
    </xf>
    <xf numFmtId="190" fontId="20" fillId="24" borderId="37" xfId="0" applyNumberFormat="1" applyFont="1" applyFill="1" applyBorder="1" applyAlignment="1" applyProtection="1">
      <alignment horizontal="center"/>
      <protection hidden="1"/>
    </xf>
    <xf numFmtId="1" fontId="20" fillId="24" borderId="37" xfId="0" applyNumberFormat="1" applyFont="1" applyFill="1" applyBorder="1" applyAlignment="1" applyProtection="1">
      <alignment horizontal="center"/>
      <protection hidden="1"/>
    </xf>
    <xf numFmtId="1" fontId="20" fillId="4" borderId="37" xfId="0" applyNumberFormat="1" applyFont="1" applyFill="1" applyBorder="1" applyAlignment="1" applyProtection="1">
      <alignment horizontal="center"/>
      <protection hidden="1"/>
    </xf>
    <xf numFmtId="1" fontId="20" fillId="24" borderId="38" xfId="0" applyNumberFormat="1" applyFont="1" applyFill="1" applyBorder="1" applyAlignment="1" applyProtection="1">
      <alignment horizontal="center"/>
      <protection hidden="1"/>
    </xf>
    <xf numFmtId="1" fontId="20" fillId="4" borderId="38" xfId="0" applyNumberFormat="1" applyFont="1" applyFill="1" applyBorder="1" applyAlignment="1" applyProtection="1">
      <alignment horizontal="center"/>
      <protection hidden="1"/>
    </xf>
    <xf numFmtId="190" fontId="20" fillId="4" borderId="37" xfId="0" applyNumberFormat="1" applyFont="1" applyFill="1" applyBorder="1" applyAlignment="1" applyProtection="1">
      <alignment horizontal="center"/>
      <protection hidden="1"/>
    </xf>
    <xf numFmtId="0" fontId="18" fillId="16" borderId="19" xfId="0" applyFont="1" applyFill="1" applyBorder="1" applyAlignment="1" applyProtection="1">
      <alignment horizontal="center" textRotation="45"/>
      <protection hidden="1"/>
    </xf>
    <xf numFmtId="0" fontId="80" fillId="27" borderId="10" xfId="0" applyFont="1" applyFill="1" applyBorder="1" applyAlignment="1" applyProtection="1">
      <alignment horizontal="left" textRotation="45" wrapText="1"/>
      <protection hidden="1"/>
    </xf>
    <xf numFmtId="0" fontId="0" fillId="4" borderId="0" xfId="0" applyFill="1" applyAlignment="1" applyProtection="1" quotePrefix="1">
      <alignment horizontal="justify"/>
      <protection hidden="1"/>
    </xf>
    <xf numFmtId="0" fontId="33" fillId="22"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0" fillId="0" borderId="31" xfId="0" applyFont="1" applyBorder="1" applyAlignment="1" applyProtection="1" quotePrefix="1">
      <alignment vertical="center" wrapText="1"/>
      <protection hidden="1"/>
    </xf>
    <xf numFmtId="0" fontId="33" fillId="24" borderId="0" xfId="0" applyFont="1" applyFill="1" applyBorder="1" applyAlignment="1" applyProtection="1">
      <alignment horizontal="left" vertical="center" wrapText="1"/>
      <protection hidden="1"/>
    </xf>
    <xf numFmtId="0" fontId="33" fillId="21" borderId="34" xfId="0" applyFont="1" applyFill="1" applyBorder="1" applyAlignment="1" applyProtection="1">
      <alignment horizontal="left" vertical="center" wrapText="1"/>
      <protection hidden="1"/>
    </xf>
    <xf numFmtId="0" fontId="26" fillId="24" borderId="39" xfId="0" applyFont="1" applyFill="1" applyBorder="1" applyAlignment="1" applyProtection="1">
      <alignment horizontal="center"/>
      <protection hidden="1"/>
    </xf>
    <xf numFmtId="0" fontId="26" fillId="24" borderId="39" xfId="0" applyFont="1" applyFill="1" applyBorder="1" applyAlignment="1" applyProtection="1">
      <alignment/>
      <protection hidden="1"/>
    </xf>
    <xf numFmtId="0" fontId="26" fillId="24" borderId="40" xfId="0" applyFont="1" applyFill="1" applyBorder="1" applyAlignment="1" applyProtection="1">
      <alignment horizontal="center"/>
      <protection hidden="1"/>
    </xf>
    <xf numFmtId="0" fontId="26" fillId="24" borderId="40" xfId="0" applyFont="1" applyFill="1" applyBorder="1" applyAlignment="1" applyProtection="1">
      <alignment/>
      <protection hidden="1"/>
    </xf>
    <xf numFmtId="0" fontId="23" fillId="22" borderId="24" xfId="0" applyFont="1" applyFill="1" applyBorder="1" applyAlignment="1" applyProtection="1">
      <alignment horizontal="center"/>
      <protection hidden="1"/>
    </xf>
    <xf numFmtId="0" fontId="19" fillId="22" borderId="0" xfId="0" applyFont="1" applyFill="1" applyAlignment="1" applyProtection="1">
      <alignment horizontal="center" vertical="center"/>
      <protection hidden="1"/>
    </xf>
    <xf numFmtId="0" fontId="0" fillId="28" borderId="0" xfId="0" applyFill="1" applyAlignment="1" applyProtection="1">
      <alignment/>
      <protection hidden="1"/>
    </xf>
    <xf numFmtId="0" fontId="42" fillId="28" borderId="0" xfId="0" applyFont="1" applyFill="1" applyAlignment="1" applyProtection="1">
      <alignment horizontal="right"/>
      <protection hidden="1"/>
    </xf>
    <xf numFmtId="0" fontId="87" fillId="22" borderId="0" xfId="0" applyFont="1" applyFill="1" applyAlignment="1" applyProtection="1">
      <alignment horizontal="left"/>
      <protection hidden="1"/>
    </xf>
    <xf numFmtId="0" fontId="0" fillId="22" borderId="0" xfId="0" applyFont="1" applyFill="1" applyAlignment="1" applyProtection="1">
      <alignment horizontal="left"/>
      <protection hidden="1"/>
    </xf>
    <xf numFmtId="0" fontId="48" fillId="28" borderId="0" xfId="0" applyFont="1" applyFill="1" applyBorder="1" applyAlignment="1" applyProtection="1">
      <alignment horizontal="right" vertical="center"/>
      <protection hidden="1"/>
    </xf>
    <xf numFmtId="0" fontId="26" fillId="28" borderId="0" xfId="0" applyFont="1" applyFill="1" applyBorder="1" applyAlignment="1" applyProtection="1">
      <alignment/>
      <protection hidden="1"/>
    </xf>
    <xf numFmtId="0" fontId="26" fillId="28" borderId="0" xfId="0" applyFont="1" applyFill="1" applyAlignment="1" applyProtection="1">
      <alignment/>
      <protection hidden="1"/>
    </xf>
    <xf numFmtId="0" fontId="0" fillId="22" borderId="0" xfId="0" applyFont="1" applyFill="1" applyBorder="1" applyAlignment="1" applyProtection="1" quotePrefix="1">
      <alignment horizontal="left" wrapText="1"/>
      <protection hidden="1"/>
    </xf>
    <xf numFmtId="0" fontId="0" fillId="22" borderId="31" xfId="0" applyFont="1" applyFill="1" applyBorder="1" applyAlignment="1" applyProtection="1" quotePrefix="1">
      <alignment horizontal="left" wrapText="1"/>
      <protection hidden="1"/>
    </xf>
    <xf numFmtId="0" fontId="27" fillId="0" borderId="0" xfId="0" applyFont="1" applyBorder="1" applyAlignment="1" applyProtection="1">
      <alignment horizontal="left" vertical="center" wrapText="1"/>
      <protection hidden="1"/>
    </xf>
    <xf numFmtId="0" fontId="27" fillId="0" borderId="31"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0" fillId="0" borderId="32" xfId="0" applyBorder="1" applyAlignment="1" applyProtection="1">
      <alignment horizontal="left" vertical="center" wrapText="1"/>
      <protection hidden="1"/>
    </xf>
    <xf numFmtId="0" fontId="61" fillId="0" borderId="32" xfId="0" applyFont="1" applyBorder="1" applyAlignment="1" applyProtection="1">
      <alignment horizontal="left" vertical="center" wrapText="1"/>
      <protection hidden="1"/>
    </xf>
    <xf numFmtId="0" fontId="61" fillId="0" borderId="0" xfId="0" applyFont="1" applyBorder="1" applyAlignment="1" applyProtection="1">
      <alignment horizontal="left" vertical="center" wrapText="1"/>
      <protection hidden="1"/>
    </xf>
    <xf numFmtId="0" fontId="61" fillId="0" borderId="31" xfId="0" applyFont="1" applyBorder="1" applyAlignment="1" applyProtection="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18" fillId="0" borderId="0" xfId="0" applyFont="1" applyBorder="1" applyAlignment="1" applyProtection="1">
      <alignment horizontal="left" vertical="center" wrapText="1"/>
      <protection hidden="1"/>
    </xf>
    <xf numFmtId="0" fontId="52" fillId="0" borderId="0" xfId="0" applyFont="1" applyBorder="1" applyAlignment="1" applyProtection="1">
      <alignment horizontal="left" vertical="center" wrapText="1"/>
      <protection hidden="1"/>
    </xf>
    <xf numFmtId="0" fontId="52" fillId="0" borderId="31" xfId="0" applyFont="1" applyBorder="1" applyAlignment="1" applyProtection="1">
      <alignment horizontal="left" vertical="center" wrapText="1"/>
      <protection hidden="1"/>
    </xf>
    <xf numFmtId="0" fontId="66" fillId="0" borderId="0" xfId="0" applyFont="1" applyBorder="1" applyAlignment="1" applyProtection="1">
      <alignment horizontal="left" vertical="center" wrapText="1"/>
      <protection hidden="1"/>
    </xf>
    <xf numFmtId="0" fontId="37" fillId="22" borderId="32" xfId="0" applyFont="1" applyFill="1" applyBorder="1" applyAlignment="1" applyProtection="1">
      <alignment horizontal="left" vertical="center" wrapText="1"/>
      <protection hidden="1"/>
    </xf>
    <xf numFmtId="0" fontId="37" fillId="22" borderId="0" xfId="0" applyFont="1" applyFill="1" applyBorder="1" applyAlignment="1" applyProtection="1">
      <alignment horizontal="left" vertical="center" wrapText="1"/>
      <protection hidden="1"/>
    </xf>
    <xf numFmtId="0" fontId="37" fillId="22" borderId="31" xfId="0" applyFont="1" applyFill="1" applyBorder="1" applyAlignment="1" applyProtection="1">
      <alignment horizontal="left" vertical="center" wrapText="1"/>
      <protection hidden="1"/>
    </xf>
    <xf numFmtId="0" fontId="22" fillId="21" borderId="32" xfId="0" applyFont="1" applyFill="1" applyBorder="1" applyAlignment="1" applyProtection="1">
      <alignment horizontal="left" vertical="center" wrapText="1"/>
      <protection hidden="1"/>
    </xf>
    <xf numFmtId="0" fontId="69" fillId="21" borderId="0" xfId="0" applyFont="1" applyFill="1" applyBorder="1" applyAlignment="1" applyProtection="1">
      <alignment horizontal="left" vertical="center" wrapText="1"/>
      <protection hidden="1"/>
    </xf>
    <xf numFmtId="0" fontId="69" fillId="21" borderId="31" xfId="0" applyFont="1" applyFill="1" applyBorder="1" applyAlignment="1" applyProtection="1">
      <alignment horizontal="left" vertical="center" wrapText="1"/>
      <protection hidden="1"/>
    </xf>
    <xf numFmtId="0" fontId="54" fillId="0" borderId="0" xfId="0" applyFont="1" applyAlignment="1" applyProtection="1">
      <alignment horizontal="left"/>
      <protection hidden="1"/>
    </xf>
    <xf numFmtId="0" fontId="54" fillId="0" borderId="31" xfId="0" applyFont="1" applyBorder="1" applyAlignment="1" applyProtection="1">
      <alignment horizontal="left"/>
      <protection hidden="1"/>
    </xf>
    <xf numFmtId="0" fontId="0" fillId="0" borderId="32" xfId="0" applyFont="1" applyBorder="1" applyAlignment="1" applyProtection="1">
      <alignment horizontal="left" vertical="center" wrapText="1"/>
      <protection hidden="1"/>
    </xf>
    <xf numFmtId="0" fontId="55" fillId="0" borderId="0" xfId="0" applyFont="1" applyBorder="1" applyAlignment="1" applyProtection="1">
      <alignment horizontal="center" vertical="center" wrapText="1"/>
      <protection hidden="1"/>
    </xf>
    <xf numFmtId="0" fontId="37" fillId="0" borderId="0" xfId="0" applyFont="1" applyBorder="1" applyAlignment="1" applyProtection="1">
      <alignment horizontal="lef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37" fillId="0" borderId="31" xfId="0" applyFont="1" applyBorder="1" applyAlignment="1" applyProtection="1">
      <alignment vertical="center" wrapText="1"/>
      <protection hidden="1"/>
    </xf>
    <xf numFmtId="0" fontId="0" fillId="4" borderId="0" xfId="0" applyFill="1" applyAlignment="1" applyProtection="1" quotePrefix="1">
      <alignment horizontal="left" vertical="center" wrapText="1"/>
      <protection hidden="1"/>
    </xf>
    <xf numFmtId="0" fontId="0" fillId="4" borderId="0" xfId="0" applyFont="1" applyFill="1" applyAlignment="1" applyProtection="1" quotePrefix="1">
      <alignment horizontal="justify" vertical="center" wrapText="1"/>
      <protection hidden="1"/>
    </xf>
    <xf numFmtId="0" fontId="0" fillId="4" borderId="0" xfId="0" applyFill="1" applyAlignment="1" applyProtection="1" quotePrefix="1">
      <alignment horizontal="justify" vertical="center" wrapText="1"/>
      <protection hidden="1"/>
    </xf>
    <xf numFmtId="0" fontId="89" fillId="0" borderId="32" xfId="0" applyFont="1" applyBorder="1" applyAlignment="1" applyProtection="1">
      <alignment horizontal="justify" vertical="top" wrapText="1"/>
      <protection hidden="1"/>
    </xf>
    <xf numFmtId="0" fontId="89" fillId="0" borderId="0" xfId="0" applyFont="1" applyBorder="1" applyAlignment="1" applyProtection="1">
      <alignment horizontal="justify" vertical="top" wrapText="1"/>
      <protection hidden="1"/>
    </xf>
    <xf numFmtId="0" fontId="89" fillId="0" borderId="31" xfId="0" applyFont="1" applyBorder="1" applyAlignment="1" applyProtection="1">
      <alignment horizontal="justify" vertical="top" wrapText="1"/>
      <protection hidden="1"/>
    </xf>
    <xf numFmtId="0" fontId="61" fillId="22" borderId="32" xfId="0" applyFont="1" applyFill="1" applyBorder="1" applyAlignment="1" applyProtection="1">
      <alignment horizontal="left" vertical="center" wrapText="1"/>
      <protection hidden="1"/>
    </xf>
    <xf numFmtId="0" fontId="61" fillId="22" borderId="0" xfId="0" applyFont="1" applyFill="1" applyBorder="1" applyAlignment="1" applyProtection="1">
      <alignment horizontal="left" vertical="center" wrapText="1"/>
      <protection hidden="1"/>
    </xf>
    <xf numFmtId="0" fontId="61" fillId="22" borderId="31" xfId="0" applyFont="1" applyFill="1" applyBorder="1" applyAlignment="1" applyProtection="1">
      <alignment horizontal="left" vertical="center" wrapText="1"/>
      <protection hidden="1"/>
    </xf>
    <xf numFmtId="0" fontId="48" fillId="25" borderId="0" xfId="0" applyFont="1" applyFill="1" applyBorder="1" applyAlignment="1" applyProtection="1">
      <alignment horizontal="right" vertical="center"/>
      <protection hidden="1"/>
    </xf>
    <xf numFmtId="0" fontId="49" fillId="25" borderId="0" xfId="0" applyFont="1" applyFill="1" applyAlignment="1" applyProtection="1">
      <alignment horizontal="right"/>
      <protection hidden="1"/>
    </xf>
    <xf numFmtId="0" fontId="0" fillId="4" borderId="0" xfId="0" applyFill="1" applyAlignment="1" applyProtection="1" quotePrefix="1">
      <alignment horizontal="justify"/>
      <protection hidden="1"/>
    </xf>
    <xf numFmtId="0" fontId="19" fillId="4" borderId="41" xfId="0" applyFont="1" applyFill="1" applyBorder="1" applyAlignment="1" applyProtection="1">
      <alignment horizontal="left" vertical="center"/>
      <protection hidden="1"/>
    </xf>
    <xf numFmtId="0" fontId="19" fillId="4" borderId="26" xfId="0" applyFont="1" applyFill="1" applyBorder="1" applyAlignment="1" applyProtection="1">
      <alignment horizontal="left" vertical="center"/>
      <protection hidden="1"/>
    </xf>
    <xf numFmtId="0" fontId="0" fillId="4" borderId="0" xfId="0" applyFill="1" applyAlignment="1" applyProtection="1" quotePrefix="1">
      <alignment horizontal="center"/>
      <protection hidden="1"/>
    </xf>
    <xf numFmtId="0" fontId="0" fillId="4" borderId="0" xfId="0" applyFont="1" applyFill="1" applyAlignment="1" applyProtection="1" quotePrefix="1">
      <alignment horizontal="left" vertical="top" wrapText="1"/>
      <protection hidden="1"/>
    </xf>
    <xf numFmtId="0" fontId="76" fillId="0" borderId="0" xfId="0" applyFont="1" applyFill="1" applyBorder="1" applyAlignment="1" applyProtection="1" quotePrefix="1">
      <alignment horizontal="center" vertical="center"/>
      <protection hidden="1"/>
    </xf>
    <xf numFmtId="0" fontId="51" fillId="0" borderId="0" xfId="0" applyFont="1" applyFill="1" applyBorder="1" applyAlignment="1" applyProtection="1" quotePrefix="1">
      <alignment horizontal="center" vertical="center"/>
      <protection hidden="1"/>
    </xf>
    <xf numFmtId="0" fontId="48" fillId="25" borderId="0" xfId="0" applyFont="1" applyFill="1" applyBorder="1" applyAlignment="1" applyProtection="1">
      <alignment horizontal="center" vertical="center" wrapText="1"/>
      <protection hidden="1"/>
    </xf>
    <xf numFmtId="0" fontId="28"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37" fillId="2" borderId="0" xfId="0" applyFont="1" applyFill="1" applyBorder="1" applyAlignment="1" applyProtection="1">
      <alignment horizontal="right"/>
      <protection hidden="1"/>
    </xf>
    <xf numFmtId="0" fontId="0" fillId="0" borderId="0" xfId="0" applyAlignment="1">
      <alignment/>
    </xf>
    <xf numFmtId="0" fontId="0" fillId="4" borderId="0" xfId="0" applyFill="1" applyBorder="1" applyAlignment="1" applyProtection="1">
      <alignment horizontal="center"/>
      <protection hidden="1"/>
    </xf>
    <xf numFmtId="0" fontId="27" fillId="2" borderId="0" xfId="0" applyFont="1" applyFill="1" applyBorder="1" applyAlignment="1" applyProtection="1">
      <alignment horizontal="right"/>
      <protection hidden="1"/>
    </xf>
    <xf numFmtId="0" fontId="20" fillId="0" borderId="0" xfId="0" applyFont="1" applyFill="1" applyBorder="1" applyAlignment="1" applyProtection="1">
      <alignment horizontal="center"/>
      <protection hidden="1"/>
    </xf>
    <xf numFmtId="0" fontId="32" fillId="0" borderId="0" xfId="0" applyFont="1" applyFill="1" applyBorder="1" applyAlignment="1" applyProtection="1">
      <alignment horizontal="center" vertical="center" wrapText="1"/>
      <protection hidden="1"/>
    </xf>
    <xf numFmtId="0" fontId="20" fillId="7" borderId="36" xfId="0" applyFont="1" applyFill="1" applyBorder="1" applyAlignment="1" applyProtection="1">
      <alignment horizontal="center" vertical="center"/>
      <protection hidden="1" locked="0"/>
    </xf>
    <xf numFmtId="0" fontId="20" fillId="7" borderId="20" xfId="0" applyFont="1" applyFill="1" applyBorder="1" applyAlignment="1" applyProtection="1">
      <alignment horizontal="center" vertical="center"/>
      <protection hidden="1" locked="0"/>
    </xf>
    <xf numFmtId="0" fontId="20" fillId="7" borderId="19" xfId="0" applyFont="1" applyFill="1" applyBorder="1" applyAlignment="1" applyProtection="1">
      <alignment horizontal="center" vertical="center"/>
      <protection hidden="1" locked="0"/>
    </xf>
    <xf numFmtId="0" fontId="33" fillId="0" borderId="21" xfId="0" applyFont="1" applyFill="1" applyBorder="1" applyAlignment="1" applyProtection="1">
      <alignment horizontal="center" vertical="top"/>
      <protection hidden="1"/>
    </xf>
    <xf numFmtId="0" fontId="0" fillId="4" borderId="0" xfId="0" applyFill="1" applyBorder="1" applyAlignment="1" applyProtection="1">
      <alignment horizontal="left"/>
      <protection hidden="1"/>
    </xf>
    <xf numFmtId="0" fontId="25" fillId="7" borderId="36" xfId="0" applyFont="1" applyFill="1" applyBorder="1" applyAlignment="1" applyProtection="1">
      <alignment horizontal="center"/>
      <protection hidden="1" locked="0"/>
    </xf>
    <xf numFmtId="0" fontId="25" fillId="7" borderId="20" xfId="0" applyFont="1" applyFill="1" applyBorder="1" applyAlignment="1" applyProtection="1">
      <alignment horizontal="center"/>
      <protection hidden="1" locked="0"/>
    </xf>
    <xf numFmtId="0" fontId="25" fillId="7" borderId="19" xfId="0" applyFont="1" applyFill="1" applyBorder="1" applyAlignment="1" applyProtection="1">
      <alignment horizontal="center"/>
      <protection hidden="1" locked="0"/>
    </xf>
    <xf numFmtId="0" fontId="18" fillId="22" borderId="36" xfId="0"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9" xfId="0" applyBorder="1" applyAlignment="1" applyProtection="1">
      <alignment vertical="center"/>
      <protection hidden="1"/>
    </xf>
    <xf numFmtId="0" fontId="24" fillId="20" borderId="42" xfId="0" applyFont="1" applyFill="1" applyBorder="1" applyAlignment="1" applyProtection="1">
      <alignment horizontal="center" vertical="center" wrapText="1"/>
      <protection/>
    </xf>
    <xf numFmtId="0" fontId="24" fillId="20" borderId="43" xfId="0" applyFont="1" applyFill="1" applyBorder="1" applyAlignment="1" applyProtection="1">
      <alignment horizontal="center" vertical="center" wrapText="1"/>
      <protection/>
    </xf>
    <xf numFmtId="0" fontId="24" fillId="20" borderId="10" xfId="0" applyFont="1" applyFill="1" applyBorder="1" applyAlignment="1" applyProtection="1">
      <alignment horizontal="center" vertical="center" wrapText="1"/>
      <protection/>
    </xf>
    <xf numFmtId="0" fontId="20" fillId="20" borderId="42" xfId="0" applyFont="1" applyFill="1" applyBorder="1" applyAlignment="1" applyProtection="1">
      <alignment horizontal="center" vertical="center" wrapText="1"/>
      <protection/>
    </xf>
    <xf numFmtId="0" fontId="20" fillId="20" borderId="44" xfId="0" applyFont="1" applyFill="1" applyBorder="1" applyAlignment="1" applyProtection="1">
      <alignment horizontal="center" vertical="center" wrapText="1"/>
      <protection/>
    </xf>
    <xf numFmtId="0" fontId="19" fillId="20" borderId="36" xfId="0" applyFont="1" applyFill="1" applyBorder="1" applyAlignment="1">
      <alignment horizontal="center" vertical="center"/>
    </xf>
    <xf numFmtId="0" fontId="19" fillId="20" borderId="20" xfId="0" applyFont="1" applyFill="1" applyBorder="1" applyAlignment="1">
      <alignment horizontal="center" vertical="center"/>
    </xf>
    <xf numFmtId="0" fontId="19" fillId="20" borderId="19" xfId="0" applyFont="1" applyFill="1" applyBorder="1" applyAlignment="1">
      <alignment horizontal="center" vertical="center"/>
    </xf>
    <xf numFmtId="0" fontId="34" fillId="8" borderId="36" xfId="0" applyFont="1" applyFill="1" applyBorder="1" applyAlignment="1" applyProtection="1">
      <alignment horizontal="center" wrapText="1"/>
      <protection hidden="1"/>
    </xf>
    <xf numFmtId="0" fontId="34" fillId="8" borderId="19" xfId="0" applyFont="1" applyFill="1" applyBorder="1" applyAlignment="1" applyProtection="1">
      <alignment horizontal="center" wrapText="1"/>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28452737"/>
        <c:axId val="54748042"/>
      </c:scatterChart>
      <c:valAx>
        <c:axId val="28452737"/>
        <c:scaling>
          <c:orientation val="minMax"/>
        </c:scaling>
        <c:axPos val="b"/>
        <c:delete val="0"/>
        <c:numFmt formatCode="General" sourceLinked="1"/>
        <c:majorTickMark val="out"/>
        <c:minorTickMark val="none"/>
        <c:tickLblPos val="nextTo"/>
        <c:spPr>
          <a:ln w="3175">
            <a:solidFill>
              <a:srgbClr val="000000"/>
            </a:solidFill>
          </a:ln>
        </c:spPr>
        <c:crossAx val="54748042"/>
        <c:crosses val="autoZero"/>
        <c:crossBetween val="midCat"/>
        <c:dispUnits/>
      </c:valAx>
      <c:valAx>
        <c:axId val="547480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452737"/>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25378603"/>
        <c:axId val="27080836"/>
      </c:scatterChart>
      <c:valAx>
        <c:axId val="25378603"/>
        <c:scaling>
          <c:orientation val="minMax"/>
        </c:scaling>
        <c:axPos val="b"/>
        <c:delete val="0"/>
        <c:numFmt formatCode="General" sourceLinked="1"/>
        <c:majorTickMark val="out"/>
        <c:minorTickMark val="none"/>
        <c:tickLblPos val="nextTo"/>
        <c:spPr>
          <a:ln w="3175">
            <a:solidFill>
              <a:srgbClr val="000000"/>
            </a:solidFill>
          </a:ln>
        </c:spPr>
        <c:crossAx val="27080836"/>
        <c:crosses val="autoZero"/>
        <c:crossBetween val="midCat"/>
        <c:dispUnits/>
      </c:valAx>
      <c:valAx>
        <c:axId val="270808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37860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2400933"/>
        <c:axId val="46064078"/>
      </c:scatterChart>
      <c:valAx>
        <c:axId val="42400933"/>
        <c:scaling>
          <c:orientation val="minMax"/>
        </c:scaling>
        <c:axPos val="b"/>
        <c:delete val="0"/>
        <c:numFmt formatCode="General" sourceLinked="1"/>
        <c:majorTickMark val="out"/>
        <c:minorTickMark val="none"/>
        <c:tickLblPos val="nextTo"/>
        <c:spPr>
          <a:ln w="3175">
            <a:solidFill>
              <a:srgbClr val="000000"/>
            </a:solidFill>
          </a:ln>
        </c:spPr>
        <c:crossAx val="46064078"/>
        <c:crosses val="autoZero"/>
        <c:crossBetween val="midCat"/>
        <c:dispUnits/>
      </c:valAx>
      <c:valAx>
        <c:axId val="460640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0093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11923519"/>
        <c:axId val="40202808"/>
      </c:scatterChart>
      <c:valAx>
        <c:axId val="11923519"/>
        <c:scaling>
          <c:orientation val="minMax"/>
        </c:scaling>
        <c:axPos val="b"/>
        <c:delete val="0"/>
        <c:numFmt formatCode="General" sourceLinked="1"/>
        <c:majorTickMark val="out"/>
        <c:minorTickMark val="none"/>
        <c:tickLblPos val="nextTo"/>
        <c:spPr>
          <a:ln w="3175">
            <a:solidFill>
              <a:srgbClr val="000000"/>
            </a:solidFill>
          </a:ln>
        </c:spPr>
        <c:crossAx val="40202808"/>
        <c:crosses val="autoZero"/>
        <c:crossBetween val="midCat"/>
        <c:dispUnits/>
      </c:valAx>
      <c:valAx>
        <c:axId val="402028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92351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26280953"/>
        <c:axId val="35201986"/>
      </c:scatterChart>
      <c:valAx>
        <c:axId val="26280953"/>
        <c:scaling>
          <c:orientation val="minMax"/>
        </c:scaling>
        <c:axPos val="b"/>
        <c:delete val="0"/>
        <c:numFmt formatCode="General" sourceLinked="1"/>
        <c:majorTickMark val="out"/>
        <c:minorTickMark val="none"/>
        <c:tickLblPos val="nextTo"/>
        <c:spPr>
          <a:ln w="3175">
            <a:solidFill>
              <a:srgbClr val="000000"/>
            </a:solidFill>
          </a:ln>
        </c:spPr>
        <c:crossAx val="35201986"/>
        <c:crosses val="autoZero"/>
        <c:crossBetween val="midCat"/>
        <c:dispUnits/>
      </c:valAx>
      <c:valAx>
        <c:axId val="352019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8095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48382419"/>
        <c:axId val="32788588"/>
      </c:scatterChart>
      <c:valAx>
        <c:axId val="48382419"/>
        <c:scaling>
          <c:orientation val="minMax"/>
        </c:scaling>
        <c:axPos val="b"/>
        <c:delete val="0"/>
        <c:numFmt formatCode="General" sourceLinked="1"/>
        <c:majorTickMark val="out"/>
        <c:minorTickMark val="none"/>
        <c:tickLblPos val="nextTo"/>
        <c:spPr>
          <a:ln w="3175">
            <a:solidFill>
              <a:srgbClr val="000000"/>
            </a:solidFill>
          </a:ln>
        </c:spPr>
        <c:crossAx val="32788588"/>
        <c:crosses val="autoZero"/>
        <c:crossBetween val="midCat"/>
        <c:dispUnits/>
      </c:valAx>
      <c:valAx>
        <c:axId val="327885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8241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26661837"/>
        <c:axId val="38629942"/>
      </c:scatterChart>
      <c:valAx>
        <c:axId val="26661837"/>
        <c:scaling>
          <c:orientation val="minMax"/>
        </c:scaling>
        <c:axPos val="b"/>
        <c:delete val="0"/>
        <c:numFmt formatCode="General" sourceLinked="1"/>
        <c:majorTickMark val="out"/>
        <c:minorTickMark val="none"/>
        <c:tickLblPos val="nextTo"/>
        <c:spPr>
          <a:ln w="3175">
            <a:solidFill>
              <a:srgbClr val="000000"/>
            </a:solidFill>
          </a:ln>
        </c:spPr>
        <c:crossAx val="38629942"/>
        <c:crosses val="autoZero"/>
        <c:crossBetween val="midCat"/>
        <c:dispUnits/>
      </c:valAx>
      <c:valAx>
        <c:axId val="386299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661837"/>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12125159"/>
        <c:axId val="42017568"/>
      </c:scatterChart>
      <c:valAx>
        <c:axId val="12125159"/>
        <c:scaling>
          <c:orientation val="minMax"/>
        </c:scaling>
        <c:axPos val="b"/>
        <c:delete val="0"/>
        <c:numFmt formatCode="General" sourceLinked="1"/>
        <c:majorTickMark val="out"/>
        <c:minorTickMark val="none"/>
        <c:tickLblPos val="nextTo"/>
        <c:spPr>
          <a:ln w="3175">
            <a:solidFill>
              <a:srgbClr val="000000"/>
            </a:solidFill>
          </a:ln>
        </c:spPr>
        <c:crossAx val="42017568"/>
        <c:crosses val="autoZero"/>
        <c:crossBetween val="midCat"/>
        <c:dispUnits/>
      </c:valAx>
      <c:valAx>
        <c:axId val="420175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12515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42613793"/>
        <c:axId val="47979818"/>
      </c:scatterChart>
      <c:valAx>
        <c:axId val="42613793"/>
        <c:scaling>
          <c:orientation val="minMax"/>
        </c:scaling>
        <c:axPos val="b"/>
        <c:delete val="0"/>
        <c:numFmt formatCode="General" sourceLinked="1"/>
        <c:majorTickMark val="out"/>
        <c:minorTickMark val="none"/>
        <c:tickLblPos val="nextTo"/>
        <c:spPr>
          <a:ln w="3175">
            <a:solidFill>
              <a:srgbClr val="000000"/>
            </a:solidFill>
          </a:ln>
        </c:spPr>
        <c:crossAx val="47979818"/>
        <c:crosses val="autoZero"/>
        <c:crossBetween val="midCat"/>
        <c:dispUnits/>
      </c:valAx>
      <c:valAx>
        <c:axId val="479798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1379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29165179"/>
        <c:axId val="61160020"/>
      </c:scatterChart>
      <c:valAx>
        <c:axId val="29165179"/>
        <c:scaling>
          <c:orientation val="minMax"/>
        </c:scaling>
        <c:axPos val="b"/>
        <c:delete val="0"/>
        <c:numFmt formatCode="General" sourceLinked="1"/>
        <c:majorTickMark val="out"/>
        <c:minorTickMark val="none"/>
        <c:tickLblPos val="nextTo"/>
        <c:spPr>
          <a:ln w="3175">
            <a:solidFill>
              <a:srgbClr val="000000"/>
            </a:solidFill>
          </a:ln>
        </c:spPr>
        <c:crossAx val="61160020"/>
        <c:crosses val="autoZero"/>
        <c:crossBetween val="midCat"/>
        <c:dispUnits/>
      </c:valAx>
      <c:valAx>
        <c:axId val="611600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16517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13569269"/>
        <c:axId val="55014558"/>
      </c:scatterChart>
      <c:valAx>
        <c:axId val="13569269"/>
        <c:scaling>
          <c:orientation val="minMax"/>
        </c:scaling>
        <c:axPos val="b"/>
        <c:delete val="0"/>
        <c:numFmt formatCode="General" sourceLinked="1"/>
        <c:majorTickMark val="out"/>
        <c:minorTickMark val="none"/>
        <c:tickLblPos val="nextTo"/>
        <c:spPr>
          <a:ln w="3175">
            <a:solidFill>
              <a:srgbClr val="000000"/>
            </a:solidFill>
          </a:ln>
        </c:spPr>
        <c:crossAx val="55014558"/>
        <c:crosses val="autoZero"/>
        <c:crossBetween val="midCat"/>
        <c:dispUnits/>
      </c:valAx>
      <c:valAx>
        <c:axId val="550145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56926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22970331"/>
        <c:axId val="5406388"/>
      </c:scatterChart>
      <c:valAx>
        <c:axId val="22970331"/>
        <c:scaling>
          <c:orientation val="minMax"/>
        </c:scaling>
        <c:axPos val="b"/>
        <c:delete val="0"/>
        <c:numFmt formatCode="General" sourceLinked="1"/>
        <c:majorTickMark val="out"/>
        <c:minorTickMark val="none"/>
        <c:tickLblPos val="nextTo"/>
        <c:spPr>
          <a:ln w="3175">
            <a:solidFill>
              <a:srgbClr val="000000"/>
            </a:solidFill>
          </a:ln>
        </c:spPr>
        <c:crossAx val="5406388"/>
        <c:crosses val="autoZero"/>
        <c:crossBetween val="midCat"/>
        <c:dispUnits/>
      </c:valAx>
      <c:valAx>
        <c:axId val="54063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970331"/>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25368975"/>
        <c:axId val="26994184"/>
      </c:scatterChart>
      <c:valAx>
        <c:axId val="25368975"/>
        <c:scaling>
          <c:orientation val="minMax"/>
        </c:scaling>
        <c:axPos val="b"/>
        <c:delete val="0"/>
        <c:numFmt formatCode="General" sourceLinked="1"/>
        <c:majorTickMark val="out"/>
        <c:minorTickMark val="none"/>
        <c:tickLblPos val="nextTo"/>
        <c:spPr>
          <a:ln w="3175">
            <a:solidFill>
              <a:srgbClr val="000000"/>
            </a:solidFill>
          </a:ln>
        </c:spPr>
        <c:crossAx val="26994184"/>
        <c:crosses val="autoZero"/>
        <c:crossBetween val="midCat"/>
        <c:dispUnits/>
      </c:valAx>
      <c:valAx>
        <c:axId val="269941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36897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8657493"/>
        <c:axId val="35264254"/>
      </c:scatterChart>
      <c:valAx>
        <c:axId val="48657493"/>
        <c:scaling>
          <c:orientation val="minMax"/>
        </c:scaling>
        <c:axPos val="b"/>
        <c:delete val="0"/>
        <c:numFmt formatCode="General" sourceLinked="1"/>
        <c:majorTickMark val="out"/>
        <c:minorTickMark val="none"/>
        <c:tickLblPos val="nextTo"/>
        <c:spPr>
          <a:ln w="3175">
            <a:solidFill>
              <a:srgbClr val="000000"/>
            </a:solidFill>
          </a:ln>
        </c:spPr>
        <c:crossAx val="35264254"/>
        <c:crosses val="autoZero"/>
        <c:crossBetween val="midCat"/>
        <c:dispUnits/>
      </c:valAx>
      <c:valAx>
        <c:axId val="352642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65749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48942831"/>
        <c:axId val="37832296"/>
      </c:scatterChart>
      <c:valAx>
        <c:axId val="48942831"/>
        <c:scaling>
          <c:orientation val="minMax"/>
        </c:scaling>
        <c:axPos val="b"/>
        <c:delete val="0"/>
        <c:numFmt formatCode="General" sourceLinked="1"/>
        <c:majorTickMark val="out"/>
        <c:minorTickMark val="none"/>
        <c:tickLblPos val="nextTo"/>
        <c:spPr>
          <a:ln w="3175">
            <a:solidFill>
              <a:srgbClr val="000000"/>
            </a:solidFill>
          </a:ln>
        </c:spPr>
        <c:crossAx val="37832296"/>
        <c:crosses val="autoZero"/>
        <c:crossBetween val="midCat"/>
        <c:dispUnits/>
      </c:valAx>
      <c:valAx>
        <c:axId val="378322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42831"/>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946345"/>
        <c:axId val="44517106"/>
      </c:scatterChart>
      <c:valAx>
        <c:axId val="4946345"/>
        <c:scaling>
          <c:orientation val="minMax"/>
        </c:scaling>
        <c:axPos val="b"/>
        <c:delete val="0"/>
        <c:numFmt formatCode="General" sourceLinked="1"/>
        <c:majorTickMark val="out"/>
        <c:minorTickMark val="none"/>
        <c:tickLblPos val="nextTo"/>
        <c:spPr>
          <a:ln w="3175">
            <a:solidFill>
              <a:srgbClr val="000000"/>
            </a:solidFill>
          </a:ln>
        </c:spPr>
        <c:crossAx val="44517106"/>
        <c:crosses val="autoZero"/>
        <c:crossBetween val="midCat"/>
        <c:dispUnits/>
      </c:valAx>
      <c:valAx>
        <c:axId val="44517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4634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65109635"/>
        <c:axId val="49115804"/>
      </c:scatterChart>
      <c:valAx>
        <c:axId val="65109635"/>
        <c:scaling>
          <c:orientation val="minMax"/>
        </c:scaling>
        <c:axPos val="b"/>
        <c:delete val="0"/>
        <c:numFmt formatCode="General" sourceLinked="1"/>
        <c:majorTickMark val="out"/>
        <c:minorTickMark val="none"/>
        <c:tickLblPos val="nextTo"/>
        <c:spPr>
          <a:ln w="3175">
            <a:solidFill>
              <a:srgbClr val="000000"/>
            </a:solidFill>
          </a:ln>
        </c:spPr>
        <c:crossAx val="49115804"/>
        <c:crosses val="autoZero"/>
        <c:crossBetween val="midCat"/>
        <c:dispUnits/>
      </c:valAx>
      <c:valAx>
        <c:axId val="491158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10963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39389053"/>
        <c:axId val="18957158"/>
      </c:scatterChart>
      <c:valAx>
        <c:axId val="39389053"/>
        <c:scaling>
          <c:orientation val="minMax"/>
        </c:scaling>
        <c:axPos val="b"/>
        <c:delete val="0"/>
        <c:numFmt formatCode="General" sourceLinked="1"/>
        <c:majorTickMark val="out"/>
        <c:minorTickMark val="none"/>
        <c:tickLblPos val="nextTo"/>
        <c:spPr>
          <a:ln w="3175">
            <a:solidFill>
              <a:srgbClr val="000000"/>
            </a:solidFill>
          </a:ln>
        </c:spPr>
        <c:crossAx val="18957158"/>
        <c:crosses val="autoZero"/>
        <c:crossBetween val="midCat"/>
        <c:dispUnits/>
      </c:valAx>
      <c:valAx>
        <c:axId val="189571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8905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36396695"/>
        <c:axId val="59134800"/>
      </c:scatterChart>
      <c:valAx>
        <c:axId val="36396695"/>
        <c:scaling>
          <c:orientation val="minMax"/>
        </c:scaling>
        <c:axPos val="b"/>
        <c:delete val="0"/>
        <c:numFmt formatCode="General" sourceLinked="1"/>
        <c:majorTickMark val="out"/>
        <c:minorTickMark val="none"/>
        <c:tickLblPos val="nextTo"/>
        <c:spPr>
          <a:ln w="3175">
            <a:solidFill>
              <a:srgbClr val="000000"/>
            </a:solidFill>
          </a:ln>
        </c:spPr>
        <c:crossAx val="59134800"/>
        <c:crosses val="autoZero"/>
        <c:crossBetween val="midCat"/>
        <c:dispUnits/>
      </c:valAx>
      <c:valAx>
        <c:axId val="591348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39669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62451153"/>
        <c:axId val="25189466"/>
      </c:scatterChart>
      <c:valAx>
        <c:axId val="62451153"/>
        <c:scaling>
          <c:orientation val="minMax"/>
        </c:scaling>
        <c:axPos val="b"/>
        <c:delete val="0"/>
        <c:numFmt formatCode="General" sourceLinked="1"/>
        <c:majorTickMark val="out"/>
        <c:minorTickMark val="none"/>
        <c:tickLblPos val="nextTo"/>
        <c:spPr>
          <a:ln w="3175">
            <a:solidFill>
              <a:srgbClr val="000000"/>
            </a:solidFill>
          </a:ln>
        </c:spPr>
        <c:crossAx val="25189466"/>
        <c:crosses val="autoZero"/>
        <c:crossBetween val="midCat"/>
        <c:dispUnits/>
      </c:valAx>
      <c:valAx>
        <c:axId val="251894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45115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4.wmf" /><Relationship Id="rId3" Type="http://schemas.openxmlformats.org/officeDocument/2006/relationships/image" Target="../media/image19.png" /><Relationship Id="rId4" Type="http://schemas.openxmlformats.org/officeDocument/2006/relationships/image" Target="../media/image20.png" /><Relationship Id="rId5" Type="http://schemas.openxmlformats.org/officeDocument/2006/relationships/image" Target="../media/image22.png" /><Relationship Id="rId6" Type="http://schemas.openxmlformats.org/officeDocument/2006/relationships/image" Target="../media/image23.emf" /><Relationship Id="rId7" Type="http://schemas.openxmlformats.org/officeDocument/2006/relationships/image" Target="../media/image24.wmf" /><Relationship Id="rId8" Type="http://schemas.openxmlformats.org/officeDocument/2006/relationships/image" Target="../media/image25.wmf" /><Relationship Id="rId9" Type="http://schemas.openxmlformats.org/officeDocument/2006/relationships/image" Target="../media/image21.jpeg"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6.emf" /><Relationship Id="rId13" Type="http://schemas.openxmlformats.org/officeDocument/2006/relationships/image" Target="../media/image15.emf" /><Relationship Id="rId14" Type="http://schemas.openxmlformats.org/officeDocument/2006/relationships/image" Target="../media/image5.emf" /><Relationship Id="rId15" Type="http://schemas.openxmlformats.org/officeDocument/2006/relationships/image" Target="../media/image8.emf" /><Relationship Id="rId16" Type="http://schemas.openxmlformats.org/officeDocument/2006/relationships/image" Target="../media/image11.emf" /><Relationship Id="rId17" Type="http://schemas.openxmlformats.org/officeDocument/2006/relationships/image" Target="../media/image6.emf" /><Relationship Id="rId18" Type="http://schemas.openxmlformats.org/officeDocument/2006/relationships/image" Target="../media/image7.emf" /><Relationship Id="rId19"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image" Target="../media/image10.emf" /><Relationship Id="rId22" Type="http://schemas.openxmlformats.org/officeDocument/2006/relationships/image" Target="../media/image4.emf" /><Relationship Id="rId23"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76200</xdr:rowOff>
    </xdr:from>
    <xdr:to>
      <xdr:col>12</xdr:col>
      <xdr:colOff>361950</xdr:colOff>
      <xdr:row>11</xdr:row>
      <xdr:rowOff>0</xdr:rowOff>
    </xdr:to>
    <xdr:pic>
      <xdr:nvPicPr>
        <xdr:cNvPr id="1" name="Picture 4"/>
        <xdr:cNvPicPr preferRelativeResize="1">
          <a:picLocks noChangeAspect="1"/>
        </xdr:cNvPicPr>
      </xdr:nvPicPr>
      <xdr:blipFill>
        <a:blip r:embed="rId1"/>
        <a:stretch>
          <a:fillRect/>
        </a:stretch>
      </xdr:blipFill>
      <xdr:spPr>
        <a:xfrm>
          <a:off x="7972425" y="76200"/>
          <a:ext cx="952500" cy="1571625"/>
        </a:xfrm>
        <a:prstGeom prst="rect">
          <a:avLst/>
        </a:prstGeom>
        <a:noFill/>
        <a:ln w="9525" cmpd="sng">
          <a:noFill/>
        </a:ln>
      </xdr:spPr>
    </xdr:pic>
    <xdr:clientData/>
  </xdr:twoCellAnchor>
  <xdr:twoCellAnchor editAs="oneCell">
    <xdr:from>
      <xdr:col>1</xdr:col>
      <xdr:colOff>381000</xdr:colOff>
      <xdr:row>53</xdr:row>
      <xdr:rowOff>142875</xdr:rowOff>
    </xdr:from>
    <xdr:to>
      <xdr:col>1</xdr:col>
      <xdr:colOff>647700</xdr:colOff>
      <xdr:row>55</xdr:row>
      <xdr:rowOff>57150</xdr:rowOff>
    </xdr:to>
    <xdr:pic>
      <xdr:nvPicPr>
        <xdr:cNvPr id="2"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3"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twoCellAnchor>
    <xdr:from>
      <xdr:col>11</xdr:col>
      <xdr:colOff>171450</xdr:colOff>
      <xdr:row>0</xdr:row>
      <xdr:rowOff>76200</xdr:rowOff>
    </xdr:from>
    <xdr:to>
      <xdr:col>12</xdr:col>
      <xdr:colOff>361950</xdr:colOff>
      <xdr:row>11</xdr:row>
      <xdr:rowOff>0</xdr:rowOff>
    </xdr:to>
    <xdr:pic>
      <xdr:nvPicPr>
        <xdr:cNvPr id="4" name="Picture 4"/>
        <xdr:cNvPicPr preferRelativeResize="1">
          <a:picLocks noChangeAspect="1"/>
        </xdr:cNvPicPr>
      </xdr:nvPicPr>
      <xdr:blipFill>
        <a:blip r:embed="rId1"/>
        <a:stretch>
          <a:fillRect/>
        </a:stretch>
      </xdr:blipFill>
      <xdr:spPr>
        <a:xfrm>
          <a:off x="7972425" y="76200"/>
          <a:ext cx="952500" cy="1571625"/>
        </a:xfrm>
        <a:prstGeom prst="rect">
          <a:avLst/>
        </a:prstGeom>
        <a:noFill/>
        <a:ln w="9525" cmpd="sng">
          <a:noFill/>
        </a:ln>
      </xdr:spPr>
    </xdr:pic>
    <xdr:clientData/>
  </xdr:twoCellAnchor>
  <xdr:twoCellAnchor editAs="oneCell">
    <xdr:from>
      <xdr:col>1</xdr:col>
      <xdr:colOff>381000</xdr:colOff>
      <xdr:row>53</xdr:row>
      <xdr:rowOff>142875</xdr:rowOff>
    </xdr:from>
    <xdr:to>
      <xdr:col>1</xdr:col>
      <xdr:colOff>647700</xdr:colOff>
      <xdr:row>55</xdr:row>
      <xdr:rowOff>57150</xdr:rowOff>
    </xdr:to>
    <xdr:pic>
      <xdr:nvPicPr>
        <xdr:cNvPr id="5"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6" name="Picture 369"/>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333375</xdr:colOff>
      <xdr:row>0</xdr:row>
      <xdr:rowOff>419100</xdr:rowOff>
    </xdr:from>
    <xdr:to>
      <xdr:col>44</xdr:col>
      <xdr:colOff>1257300</xdr:colOff>
      <xdr:row>4</xdr:row>
      <xdr:rowOff>142875</xdr:rowOff>
    </xdr:to>
    <xdr:grpSp>
      <xdr:nvGrpSpPr>
        <xdr:cNvPr id="1" name="Group 665"/>
        <xdr:cNvGrpSpPr>
          <a:grpSpLocks/>
        </xdr:cNvGrpSpPr>
      </xdr:nvGrpSpPr>
      <xdr:grpSpPr>
        <a:xfrm>
          <a:off x="7000875" y="419100"/>
          <a:ext cx="0" cy="1123950"/>
          <a:chOff x="2033" y="44"/>
          <a:chExt cx="97" cy="118"/>
        </a:xfrm>
        <a:solidFill>
          <a:srgbClr val="FFFFFF"/>
        </a:solidFill>
      </xdr:grpSpPr>
      <xdr:pic>
        <xdr:nvPicPr>
          <xdr:cNvPr id="2" name="Picture 289"/>
          <xdr:cNvPicPr preferRelativeResize="1">
            <a:picLocks noChangeAspect="1"/>
          </xdr:cNvPicPr>
        </xdr:nvPicPr>
        <xdr:blipFill>
          <a:blip r:embed="rId1"/>
          <a:srcRect t="3846" r="22413" b="7691"/>
          <a:stretch>
            <a:fillRect/>
          </a:stretch>
        </xdr:blipFill>
        <xdr:spPr>
          <a:xfrm rot="20808563">
            <a:off x="2033" y="44"/>
            <a:ext cx="90" cy="115"/>
          </a:xfrm>
          <a:prstGeom prst="rect">
            <a:avLst/>
          </a:prstGeom>
          <a:noFill/>
          <a:ln w="9525" cmpd="sng">
            <a:noFill/>
          </a:ln>
        </xdr:spPr>
      </xdr:pic>
      <xdr:sp>
        <xdr:nvSpPr>
          <xdr:cNvPr id="3" name="Rectangle 298"/>
          <xdr:cNvSpPr>
            <a:spLocks/>
          </xdr:cNvSpPr>
        </xdr:nvSpPr>
        <xdr:spPr>
          <a:xfrm>
            <a:off x="2111" y="139"/>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85725</xdr:colOff>
      <xdr:row>0</xdr:row>
      <xdr:rowOff>647700</xdr:rowOff>
    </xdr:from>
    <xdr:to>
      <xdr:col>24</xdr:col>
      <xdr:colOff>1457325</xdr:colOff>
      <xdr:row>4</xdr:row>
      <xdr:rowOff>114300</xdr:rowOff>
    </xdr:to>
    <xdr:pic>
      <xdr:nvPicPr>
        <xdr:cNvPr id="4" name="Picture 158"/>
        <xdr:cNvPicPr preferRelativeResize="1">
          <a:picLocks noChangeAspect="0"/>
        </xdr:cNvPicPr>
      </xdr:nvPicPr>
      <xdr:blipFill>
        <a:blip r:embed="rId2"/>
        <a:stretch>
          <a:fillRect/>
        </a:stretch>
      </xdr:blipFill>
      <xdr:spPr>
        <a:xfrm>
          <a:off x="7000875" y="647700"/>
          <a:ext cx="0" cy="866775"/>
        </a:xfrm>
        <a:prstGeom prst="rect">
          <a:avLst/>
        </a:prstGeom>
        <a:noFill/>
        <a:ln w="9525" cmpd="sng">
          <a:noFill/>
        </a:ln>
      </xdr:spPr>
    </xdr:pic>
    <xdr:clientData/>
  </xdr:twoCellAnchor>
  <xdr:twoCellAnchor>
    <xdr:from>
      <xdr:col>20</xdr:col>
      <xdr:colOff>104775</xdr:colOff>
      <xdr:row>0</xdr:row>
      <xdr:rowOff>66675</xdr:rowOff>
    </xdr:from>
    <xdr:to>
      <xdr:col>21</xdr:col>
      <xdr:colOff>38100</xdr:colOff>
      <xdr:row>6</xdr:row>
      <xdr:rowOff>38100</xdr:rowOff>
    </xdr:to>
    <xdr:grpSp>
      <xdr:nvGrpSpPr>
        <xdr:cNvPr id="5" name="Group 231"/>
        <xdr:cNvGrpSpPr>
          <a:grpSpLocks/>
        </xdr:cNvGrpSpPr>
      </xdr:nvGrpSpPr>
      <xdr:grpSpPr>
        <a:xfrm rot="406757">
          <a:off x="7000875" y="66675"/>
          <a:ext cx="0" cy="1590675"/>
          <a:chOff x="770" y="26"/>
          <a:chExt cx="163" cy="167"/>
        </a:xfrm>
        <a:solidFill>
          <a:srgbClr val="FFFFFF"/>
        </a:solidFill>
      </xdr:grpSpPr>
      <xdr:pic>
        <xdr:nvPicPr>
          <xdr:cNvPr id="6" name="Picture 7"/>
          <xdr:cNvPicPr preferRelativeResize="1">
            <a:picLocks noChangeAspect="1"/>
          </xdr:cNvPicPr>
        </xdr:nvPicPr>
        <xdr:blipFill>
          <a:blip r:embed="rId3"/>
          <a:stretch>
            <a:fillRect/>
          </a:stretch>
        </xdr:blipFill>
        <xdr:spPr>
          <a:xfrm rot="481553">
            <a:off x="866" y="46"/>
            <a:ext cx="60" cy="113"/>
          </a:xfrm>
          <a:prstGeom prst="rect">
            <a:avLst/>
          </a:prstGeom>
          <a:noFill/>
          <a:ln w="9525" cmpd="sng">
            <a:noFill/>
          </a:ln>
        </xdr:spPr>
      </xdr:pic>
      <xdr:grpSp>
        <xdr:nvGrpSpPr>
          <xdr:cNvPr id="7" name="Group 230"/>
          <xdr:cNvGrpSpPr>
            <a:grpSpLocks/>
          </xdr:cNvGrpSpPr>
        </xdr:nvGrpSpPr>
        <xdr:grpSpPr>
          <a:xfrm>
            <a:off x="770" y="26"/>
            <a:ext cx="163" cy="167"/>
            <a:chOff x="770" y="26"/>
            <a:chExt cx="163" cy="167"/>
          </a:xfrm>
          <a:solidFill>
            <a:srgbClr val="FFFFFF"/>
          </a:solidFill>
        </xdr:grpSpPr>
        <xdr:pic>
          <xdr:nvPicPr>
            <xdr:cNvPr id="8" name="Object 9"/>
            <xdr:cNvPicPr preferRelativeResize="1">
              <a:picLocks noChangeAspect="1"/>
            </xdr:cNvPicPr>
          </xdr:nvPicPr>
          <xdr:blipFill>
            <a:blip r:embed="rId4"/>
            <a:stretch>
              <a:fillRect/>
            </a:stretch>
          </xdr:blipFill>
          <xdr:spPr>
            <a:xfrm rot="992362">
              <a:off x="770" y="57"/>
              <a:ext cx="84" cy="107"/>
            </a:xfrm>
            <a:prstGeom prst="rect">
              <a:avLst/>
            </a:prstGeom>
            <a:noFill/>
            <a:ln w="9525" cmpd="sng">
              <a:noFill/>
            </a:ln>
          </xdr:spPr>
        </xdr:pic>
        <xdr:grpSp>
          <xdr:nvGrpSpPr>
            <xdr:cNvPr id="9" name="Group 229"/>
            <xdr:cNvGrpSpPr>
              <a:grpSpLocks/>
            </xdr:cNvGrpSpPr>
          </xdr:nvGrpSpPr>
          <xdr:grpSpPr>
            <a:xfrm>
              <a:off x="785" y="26"/>
              <a:ext cx="148" cy="167"/>
              <a:chOff x="785" y="26"/>
              <a:chExt cx="148" cy="167"/>
            </a:xfrm>
            <a:solidFill>
              <a:srgbClr val="FFFFFF"/>
            </a:solidFill>
          </xdr:grpSpPr>
          <xdr:grpSp>
            <xdr:nvGrpSpPr>
              <xdr:cNvPr id="10" name="Group 228"/>
              <xdr:cNvGrpSpPr>
                <a:grpSpLocks/>
              </xdr:cNvGrpSpPr>
            </xdr:nvGrpSpPr>
            <xdr:grpSpPr>
              <a:xfrm>
                <a:off x="785" y="26"/>
                <a:ext cx="114" cy="128"/>
                <a:chOff x="785" y="26"/>
                <a:chExt cx="114" cy="128"/>
              </a:xfrm>
              <a:solidFill>
                <a:srgbClr val="FFFFFF"/>
              </a:solidFill>
            </xdr:grpSpPr>
            <xdr:pic>
              <xdr:nvPicPr>
                <xdr:cNvPr id="11" name="Image 34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rot="11349246">
                  <a:off x="833" y="87"/>
                  <a:ext cx="57" cy="61"/>
                </a:xfrm>
                <a:prstGeom prst="rect">
                  <a:avLst/>
                </a:prstGeom>
                <a:noFill/>
                <a:ln w="9525" cmpd="sng">
                  <a:noFill/>
                </a:ln>
              </xdr:spPr>
            </xdr:pic>
            <xdr:pic>
              <xdr:nvPicPr>
                <xdr:cNvPr id="12" name="Picture 341"/>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rot="21302830">
                  <a:off x="806" y="57"/>
                  <a:ext cx="51" cy="53"/>
                </a:xfrm>
                <a:prstGeom prst="rect">
                  <a:avLst/>
                </a:prstGeom>
                <a:noFill/>
                <a:ln w="9525" cmpd="sng">
                  <a:noFill/>
                </a:ln>
              </xdr:spPr>
            </xdr:pic>
            <xdr:pic>
              <xdr:nvPicPr>
                <xdr:cNvPr id="13" name="Picture 211" descr="D:\CLIPART\OFFICE\BLE5.WMF"/>
                <xdr:cNvPicPr preferRelativeResize="1">
                  <a:picLocks noChangeAspect="1"/>
                </xdr:cNvPicPr>
              </xdr:nvPicPr>
              <xdr:blipFill>
                <a:blip r:embed="rId7"/>
                <a:stretch>
                  <a:fillRect/>
                </a:stretch>
              </xdr:blipFill>
              <xdr:spPr>
                <a:xfrm rot="21302830">
                  <a:off x="830" y="26"/>
                  <a:ext cx="69" cy="126"/>
                </a:xfrm>
                <a:prstGeom prst="rect">
                  <a:avLst/>
                </a:prstGeom>
                <a:noFill/>
                <a:ln w="9525" cmpd="sng">
                  <a:noFill/>
                </a:ln>
              </xdr:spPr>
            </xdr:pic>
            <xdr:pic>
              <xdr:nvPicPr>
                <xdr:cNvPr id="14" name="Picture 212" descr="D:\CLIPART\OFFICE\CEREALE1.WMF"/>
                <xdr:cNvPicPr preferRelativeResize="1">
                  <a:picLocks noChangeAspect="1"/>
                </xdr:cNvPicPr>
              </xdr:nvPicPr>
              <xdr:blipFill>
                <a:blip r:embed="rId8"/>
                <a:stretch>
                  <a:fillRect/>
                </a:stretch>
              </xdr:blipFill>
              <xdr:spPr>
                <a:xfrm rot="21302830">
                  <a:off x="785" y="85"/>
                  <a:ext cx="51" cy="69"/>
                </a:xfrm>
                <a:prstGeom prst="rect">
                  <a:avLst/>
                </a:prstGeom>
                <a:noFill/>
                <a:ln w="9525" cmpd="sng">
                  <a:noFill/>
                </a:ln>
              </xdr:spPr>
            </xdr:pic>
          </xdr:grpSp>
          <xdr:grpSp>
            <xdr:nvGrpSpPr>
              <xdr:cNvPr id="15" name="Group 227"/>
              <xdr:cNvGrpSpPr>
                <a:grpSpLocks/>
              </xdr:cNvGrpSpPr>
            </xdr:nvGrpSpPr>
            <xdr:grpSpPr>
              <a:xfrm>
                <a:off x="798" y="40"/>
                <a:ext cx="135" cy="153"/>
                <a:chOff x="798" y="40"/>
                <a:chExt cx="135" cy="153"/>
              </a:xfrm>
              <a:solidFill>
                <a:srgbClr val="FFFFFF"/>
              </a:solidFill>
            </xdr:grpSpPr>
            <xdr:pic>
              <xdr:nvPicPr>
                <xdr:cNvPr id="16" name="Picture 516"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20755609">
                  <a:off x="819" y="50"/>
                  <a:ext cx="53" cy="117"/>
                </a:xfrm>
                <a:prstGeom prst="rect">
                  <a:avLst/>
                </a:prstGeom>
                <a:noFill/>
                <a:ln w="9525" cmpd="sng">
                  <a:noFill/>
                </a:ln>
              </xdr:spPr>
            </xdr:pic>
            <xdr:pic>
              <xdr:nvPicPr>
                <xdr:cNvPr id="17" name="Picture 517"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523636">
                  <a:off x="873" y="40"/>
                  <a:ext cx="60" cy="132"/>
                </a:xfrm>
                <a:prstGeom prst="rect">
                  <a:avLst/>
                </a:prstGeom>
                <a:noFill/>
                <a:ln w="9525" cmpd="sng">
                  <a:noFill/>
                </a:ln>
              </xdr:spPr>
            </xdr:pic>
            <xdr:pic>
              <xdr:nvPicPr>
                <xdr:cNvPr id="18" name="Picture 518"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19148356">
                  <a:off x="798" y="82"/>
                  <a:ext cx="50" cy="111"/>
                </a:xfrm>
                <a:prstGeom prst="rect">
                  <a:avLst/>
                </a:prstGeom>
                <a:noFill/>
                <a:ln w="9525" cmpd="sng">
                  <a:noFill/>
                </a:ln>
              </xdr:spPr>
            </xdr:pic>
          </xdr:grpSp>
        </xdr:grpSp>
      </xdr:grpSp>
    </xdr:grpSp>
    <xdr:clientData/>
  </xdr:twoCellAnchor>
  <xdr:twoCellAnchor>
    <xdr:from>
      <xdr:col>10</xdr:col>
      <xdr:colOff>0</xdr:colOff>
      <xdr:row>19</xdr:row>
      <xdr:rowOff>85725</xdr:rowOff>
    </xdr:from>
    <xdr:to>
      <xdr:col>11</xdr:col>
      <xdr:colOff>428625</xdr:colOff>
      <xdr:row>23</xdr:row>
      <xdr:rowOff>114300</xdr:rowOff>
    </xdr:to>
    <xdr:sp>
      <xdr:nvSpPr>
        <xdr:cNvPr id="19" name="Rectangle 267"/>
        <xdr:cNvSpPr>
          <a:spLocks/>
        </xdr:cNvSpPr>
      </xdr:nvSpPr>
      <xdr:spPr>
        <a:xfrm>
          <a:off x="3743325" y="3733800"/>
          <a:ext cx="790575" cy="6762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10</xdr:col>
      <xdr:colOff>57150</xdr:colOff>
      <xdr:row>22</xdr:row>
      <xdr:rowOff>9525</xdr:rowOff>
    </xdr:from>
    <xdr:to>
      <xdr:col>11</xdr:col>
      <xdr:colOff>171450</xdr:colOff>
      <xdr:row>26</xdr:row>
      <xdr:rowOff>76200</xdr:rowOff>
    </xdr:to>
    <xdr:sp>
      <xdr:nvSpPr>
        <xdr:cNvPr id="20" name="Rectangle 268"/>
        <xdr:cNvSpPr>
          <a:spLocks/>
        </xdr:cNvSpPr>
      </xdr:nvSpPr>
      <xdr:spPr>
        <a:xfrm>
          <a:off x="3800475" y="4143375"/>
          <a:ext cx="476250" cy="7143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2</xdr:col>
      <xdr:colOff>228600</xdr:colOff>
      <xdr:row>21</xdr:row>
      <xdr:rowOff>142875</xdr:rowOff>
    </xdr:from>
    <xdr:to>
      <xdr:col>4</xdr:col>
      <xdr:colOff>590550</xdr:colOff>
      <xdr:row>28</xdr:row>
      <xdr:rowOff>152400</xdr:rowOff>
    </xdr:to>
    <xdr:grpSp>
      <xdr:nvGrpSpPr>
        <xdr:cNvPr id="21" name="Group 296"/>
        <xdr:cNvGrpSpPr>
          <a:grpSpLocks/>
        </xdr:cNvGrpSpPr>
      </xdr:nvGrpSpPr>
      <xdr:grpSpPr>
        <a:xfrm>
          <a:off x="714375" y="4114800"/>
          <a:ext cx="1028700" cy="1143000"/>
          <a:chOff x="58" y="432"/>
          <a:chExt cx="108" cy="120"/>
        </a:xfrm>
        <a:solidFill>
          <a:srgbClr val="FFFFFF"/>
        </a:solidFill>
      </xdr:grpSpPr>
      <xdr:grpSp>
        <xdr:nvGrpSpPr>
          <xdr:cNvPr id="22" name="Group 293"/>
          <xdr:cNvGrpSpPr>
            <a:grpSpLocks/>
          </xdr:cNvGrpSpPr>
        </xdr:nvGrpSpPr>
        <xdr:grpSpPr>
          <a:xfrm>
            <a:off x="58" y="432"/>
            <a:ext cx="101" cy="120"/>
            <a:chOff x="334" y="265"/>
            <a:chExt cx="113" cy="117"/>
          </a:xfrm>
          <a:solidFill>
            <a:srgbClr val="FFFFFF"/>
          </a:solidFill>
        </xdr:grpSpPr>
        <xdr:pic>
          <xdr:nvPicPr>
            <xdr:cNvPr id="23" name="Picture 285"/>
            <xdr:cNvPicPr preferRelativeResize="1">
              <a:picLocks noChangeAspect="1"/>
            </xdr:cNvPicPr>
          </xdr:nvPicPr>
          <xdr:blipFill>
            <a:blip r:embed="rId10"/>
            <a:srcRect r="24562" b="8197"/>
            <a:stretch>
              <a:fillRect/>
            </a:stretch>
          </xdr:blipFill>
          <xdr:spPr>
            <a:xfrm>
              <a:off x="361" y="270"/>
              <a:ext cx="86" cy="112"/>
            </a:xfrm>
            <a:prstGeom prst="rect">
              <a:avLst/>
            </a:prstGeom>
            <a:noFill/>
            <a:ln w="9525" cmpd="sng">
              <a:noFill/>
            </a:ln>
          </xdr:spPr>
        </xdr:pic>
      </xdr:grpSp>
      <xdr:sp>
        <xdr:nvSpPr>
          <xdr:cNvPr id="24" name="Rectangle 295"/>
          <xdr:cNvSpPr>
            <a:spLocks/>
          </xdr:cNvSpPr>
        </xdr:nvSpPr>
        <xdr:spPr>
          <a:xfrm>
            <a:off x="151" y="535"/>
            <a:ext cx="15" cy="16"/>
          </a:xfrm>
          <a:prstGeom prst="rect">
            <a:avLst/>
          </a:pr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40</xdr:col>
      <xdr:colOff>209550</xdr:colOff>
      <xdr:row>0</xdr:row>
      <xdr:rowOff>419100</xdr:rowOff>
    </xdr:from>
    <xdr:to>
      <xdr:col>40</xdr:col>
      <xdr:colOff>1104900</xdr:colOff>
      <xdr:row>4</xdr:row>
      <xdr:rowOff>104775</xdr:rowOff>
    </xdr:to>
    <xdr:grpSp>
      <xdr:nvGrpSpPr>
        <xdr:cNvPr id="25" name="Group 299"/>
        <xdr:cNvGrpSpPr>
          <a:grpSpLocks/>
        </xdr:cNvGrpSpPr>
      </xdr:nvGrpSpPr>
      <xdr:grpSpPr>
        <a:xfrm>
          <a:off x="7000875" y="419100"/>
          <a:ext cx="0" cy="1085850"/>
          <a:chOff x="1815" y="44"/>
          <a:chExt cx="94" cy="114"/>
        </a:xfrm>
        <a:solidFill>
          <a:srgbClr val="FFFFFF"/>
        </a:solidFill>
      </xdr:grpSpPr>
      <xdr:pic>
        <xdr:nvPicPr>
          <xdr:cNvPr id="26" name="Picture 288"/>
          <xdr:cNvPicPr preferRelativeResize="1">
            <a:picLocks noChangeAspect="1"/>
          </xdr:cNvPicPr>
        </xdr:nvPicPr>
        <xdr:blipFill>
          <a:blip r:embed="rId11"/>
          <a:srcRect l="862" t="4614" r="20689" b="9231"/>
          <a:stretch>
            <a:fillRect/>
          </a:stretch>
        </xdr:blipFill>
        <xdr:spPr>
          <a:xfrm>
            <a:off x="1815" y="44"/>
            <a:ext cx="91" cy="112"/>
          </a:xfrm>
          <a:prstGeom prst="rect">
            <a:avLst/>
          </a:prstGeom>
          <a:noFill/>
          <a:ln w="9525" cmpd="sng">
            <a:noFill/>
          </a:ln>
        </xdr:spPr>
      </xdr:pic>
      <xdr:sp>
        <xdr:nvSpPr>
          <xdr:cNvPr id="27" name="Rectangle 297"/>
          <xdr:cNvSpPr>
            <a:spLocks/>
          </xdr:cNvSpPr>
        </xdr:nvSpPr>
        <xdr:spPr>
          <a:xfrm>
            <a:off x="1892" y="140"/>
            <a:ext cx="17" cy="1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48</xdr:col>
      <xdr:colOff>285750</xdr:colOff>
      <xdr:row>0</xdr:row>
      <xdr:rowOff>428625</xdr:rowOff>
    </xdr:from>
    <xdr:to>
      <xdr:col>48</xdr:col>
      <xdr:colOff>1219200</xdr:colOff>
      <xdr:row>4</xdr:row>
      <xdr:rowOff>152400</xdr:rowOff>
    </xdr:to>
    <xdr:grpSp>
      <xdr:nvGrpSpPr>
        <xdr:cNvPr id="28" name="Group 666"/>
        <xdr:cNvGrpSpPr>
          <a:grpSpLocks/>
        </xdr:cNvGrpSpPr>
      </xdr:nvGrpSpPr>
      <xdr:grpSpPr>
        <a:xfrm>
          <a:off x="7000875" y="428625"/>
          <a:ext cx="0" cy="1123950"/>
          <a:chOff x="2266" y="45"/>
          <a:chExt cx="98" cy="118"/>
        </a:xfrm>
        <a:solidFill>
          <a:srgbClr val="FFFFFF"/>
        </a:solidFill>
      </xdr:grpSpPr>
      <xdr:pic>
        <xdr:nvPicPr>
          <xdr:cNvPr id="29" name="Picture 290"/>
          <xdr:cNvPicPr preferRelativeResize="1">
            <a:picLocks noChangeAspect="1"/>
          </xdr:cNvPicPr>
        </xdr:nvPicPr>
        <xdr:blipFill>
          <a:blip r:embed="rId12"/>
          <a:srcRect l="25000" t="3846" b="9230"/>
          <a:stretch>
            <a:fillRect/>
          </a:stretch>
        </xdr:blipFill>
        <xdr:spPr>
          <a:xfrm rot="368797">
            <a:off x="2277" y="45"/>
            <a:ext cx="87" cy="113"/>
          </a:xfrm>
          <a:prstGeom prst="rect">
            <a:avLst/>
          </a:prstGeom>
          <a:noFill/>
          <a:ln w="9525" cmpd="sng">
            <a:noFill/>
          </a:ln>
        </xdr:spPr>
      </xdr:pic>
      <xdr:sp>
        <xdr:nvSpPr>
          <xdr:cNvPr id="30" name="Rectangle 300"/>
          <xdr:cNvSpPr>
            <a:spLocks/>
          </xdr:cNvSpPr>
        </xdr:nvSpPr>
        <xdr:spPr>
          <a:xfrm>
            <a:off x="2266" y="140"/>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31</xdr:col>
      <xdr:colOff>152400</xdr:colOff>
      <xdr:row>0</xdr:row>
      <xdr:rowOff>276225</xdr:rowOff>
    </xdr:from>
    <xdr:to>
      <xdr:col>32</xdr:col>
      <xdr:colOff>1114425</xdr:colOff>
      <xdr:row>4</xdr:row>
      <xdr:rowOff>47625</xdr:rowOff>
    </xdr:to>
    <xdr:grpSp>
      <xdr:nvGrpSpPr>
        <xdr:cNvPr id="31" name="Groupe 61"/>
        <xdr:cNvGrpSpPr>
          <a:grpSpLocks/>
        </xdr:cNvGrpSpPr>
      </xdr:nvGrpSpPr>
      <xdr:grpSpPr>
        <a:xfrm>
          <a:off x="7000875" y="276225"/>
          <a:ext cx="0" cy="1171575"/>
          <a:chOff x="13896975" y="276225"/>
          <a:chExt cx="1200150" cy="1171575"/>
        </a:xfrm>
        <a:solidFill>
          <a:srgbClr val="FFFFFF"/>
        </a:solidFill>
      </xdr:grpSpPr>
      <xdr:pic>
        <xdr:nvPicPr>
          <xdr:cNvPr id="32" name="Picture 2883"/>
          <xdr:cNvPicPr preferRelativeResize="1">
            <a:picLocks noChangeAspect="1"/>
          </xdr:cNvPicPr>
        </xdr:nvPicPr>
        <xdr:blipFill>
          <a:blip r:embed="rId13"/>
          <a:stretch>
            <a:fillRect/>
          </a:stretch>
        </xdr:blipFill>
        <xdr:spPr>
          <a:xfrm>
            <a:off x="14420840" y="276225"/>
            <a:ext cx="628579" cy="1009605"/>
          </a:xfrm>
          <a:prstGeom prst="rect">
            <a:avLst/>
          </a:prstGeom>
          <a:noFill/>
          <a:ln w="9525" cmpd="sng">
            <a:noFill/>
          </a:ln>
        </xdr:spPr>
      </xdr:pic>
      <xdr:sp>
        <xdr:nvSpPr>
          <xdr:cNvPr id="33" name="Oval 694"/>
          <xdr:cNvSpPr>
            <a:spLocks/>
          </xdr:cNvSpPr>
        </xdr:nvSpPr>
        <xdr:spPr>
          <a:xfrm>
            <a:off x="14306526" y="723767"/>
            <a:ext cx="790599" cy="724033"/>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695"/>
          <xdr:cNvSpPr>
            <a:spLocks/>
          </xdr:cNvSpPr>
        </xdr:nvSpPr>
        <xdr:spPr>
          <a:xfrm>
            <a:off x="13896975" y="647614"/>
            <a:ext cx="723990" cy="438169"/>
          </a:xfrm>
          <a:prstGeom prst="line">
            <a:avLst/>
          </a:prstGeom>
          <a:noFill/>
          <a:ln w="635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247650</xdr:colOff>
      <xdr:row>20</xdr:row>
      <xdr:rowOff>0</xdr:rowOff>
    </xdr:from>
    <xdr:to>
      <xdr:col>10</xdr:col>
      <xdr:colOff>85725</xdr:colOff>
      <xdr:row>22</xdr:row>
      <xdr:rowOff>57150</xdr:rowOff>
    </xdr:to>
    <xdr:pic>
      <xdr:nvPicPr>
        <xdr:cNvPr id="35" name="CommandButton22"/>
        <xdr:cNvPicPr preferRelativeResize="1">
          <a:picLocks noChangeAspect="1"/>
        </xdr:cNvPicPr>
      </xdr:nvPicPr>
      <xdr:blipFill>
        <a:blip r:embed="rId14"/>
        <a:stretch>
          <a:fillRect/>
        </a:stretch>
      </xdr:blipFill>
      <xdr:spPr>
        <a:xfrm>
          <a:off x="3257550" y="3810000"/>
          <a:ext cx="571500" cy="381000"/>
        </a:xfrm>
        <a:prstGeom prst="rect">
          <a:avLst/>
        </a:prstGeom>
        <a:noFill/>
        <a:ln w="9525" cmpd="sng">
          <a:noFill/>
        </a:ln>
      </xdr:spPr>
    </xdr:pic>
    <xdr:clientData fLocksWithSheet="0"/>
  </xdr:twoCellAnchor>
  <xdr:twoCellAnchor editAs="oneCell">
    <xdr:from>
      <xdr:col>8</xdr:col>
      <xdr:colOff>238125</xdr:colOff>
      <xdr:row>22</xdr:row>
      <xdr:rowOff>152400</xdr:rowOff>
    </xdr:from>
    <xdr:to>
      <xdr:col>10</xdr:col>
      <xdr:colOff>95250</xdr:colOff>
      <xdr:row>25</xdr:row>
      <xdr:rowOff>47625</xdr:rowOff>
    </xdr:to>
    <xdr:pic>
      <xdr:nvPicPr>
        <xdr:cNvPr id="36" name="CommandButton23"/>
        <xdr:cNvPicPr preferRelativeResize="1">
          <a:picLocks noChangeAspect="1"/>
        </xdr:cNvPicPr>
      </xdr:nvPicPr>
      <xdr:blipFill>
        <a:blip r:embed="rId15"/>
        <a:stretch>
          <a:fillRect/>
        </a:stretch>
      </xdr:blipFill>
      <xdr:spPr>
        <a:xfrm>
          <a:off x="3248025" y="4286250"/>
          <a:ext cx="590550" cy="381000"/>
        </a:xfrm>
        <a:prstGeom prst="rect">
          <a:avLst/>
        </a:prstGeom>
        <a:noFill/>
        <a:ln w="9525" cmpd="sng">
          <a:noFill/>
        </a:ln>
      </xdr:spPr>
    </xdr:pic>
    <xdr:clientData fLocksWithSheet="0"/>
  </xdr:twoCellAnchor>
  <xdr:twoCellAnchor editAs="absolute">
    <xdr:from>
      <xdr:col>14</xdr:col>
      <xdr:colOff>38100</xdr:colOff>
      <xdr:row>0</xdr:row>
      <xdr:rowOff>142875</xdr:rowOff>
    </xdr:from>
    <xdr:to>
      <xdr:col>18</xdr:col>
      <xdr:colOff>114300</xdr:colOff>
      <xdr:row>0</xdr:row>
      <xdr:rowOff>485775</xdr:rowOff>
    </xdr:to>
    <xdr:pic>
      <xdr:nvPicPr>
        <xdr:cNvPr id="37" name="CommandButton4"/>
        <xdr:cNvPicPr preferRelativeResize="1">
          <a:picLocks noChangeAspect="1"/>
        </xdr:cNvPicPr>
      </xdr:nvPicPr>
      <xdr:blipFill>
        <a:blip r:embed="rId16"/>
        <a:stretch>
          <a:fillRect/>
        </a:stretch>
      </xdr:blipFill>
      <xdr:spPr>
        <a:xfrm>
          <a:off x="5943600" y="142875"/>
          <a:ext cx="838200" cy="342900"/>
        </a:xfrm>
        <a:prstGeom prst="rect">
          <a:avLst/>
        </a:prstGeom>
        <a:noFill/>
        <a:ln w="9525" cmpd="sng">
          <a:noFill/>
        </a:ln>
      </xdr:spPr>
    </xdr:pic>
    <xdr:clientData fLocksWithSheet="0"/>
  </xdr:twoCellAnchor>
  <xdr:twoCellAnchor editAs="oneCell">
    <xdr:from>
      <xdr:col>11</xdr:col>
      <xdr:colOff>1085850</xdr:colOff>
      <xdr:row>12</xdr:row>
      <xdr:rowOff>57150</xdr:rowOff>
    </xdr:from>
    <xdr:to>
      <xdr:col>14</xdr:col>
      <xdr:colOff>133350</xdr:colOff>
      <xdr:row>14</xdr:row>
      <xdr:rowOff>66675</xdr:rowOff>
    </xdr:to>
    <xdr:pic>
      <xdr:nvPicPr>
        <xdr:cNvPr id="38" name="CommandButton25"/>
        <xdr:cNvPicPr preferRelativeResize="1">
          <a:picLocks noChangeAspect="1"/>
        </xdr:cNvPicPr>
      </xdr:nvPicPr>
      <xdr:blipFill>
        <a:blip r:embed="rId17"/>
        <a:stretch>
          <a:fillRect/>
        </a:stretch>
      </xdr:blipFill>
      <xdr:spPr>
        <a:xfrm>
          <a:off x="5191125" y="2571750"/>
          <a:ext cx="847725" cy="333375"/>
        </a:xfrm>
        <a:prstGeom prst="rect">
          <a:avLst/>
        </a:prstGeom>
        <a:noFill/>
        <a:ln w="9525" cmpd="sng">
          <a:noFill/>
        </a:ln>
      </xdr:spPr>
    </xdr:pic>
    <xdr:clientData fLocksWithSheet="0"/>
  </xdr:twoCellAnchor>
  <xdr:twoCellAnchor editAs="oneCell">
    <xdr:from>
      <xdr:col>14</xdr:col>
      <xdr:colOff>228600</xdr:colOff>
      <xdr:row>12</xdr:row>
      <xdr:rowOff>47625</xdr:rowOff>
    </xdr:from>
    <xdr:to>
      <xdr:col>18</xdr:col>
      <xdr:colOff>314325</xdr:colOff>
      <xdr:row>14</xdr:row>
      <xdr:rowOff>57150</xdr:rowOff>
    </xdr:to>
    <xdr:pic>
      <xdr:nvPicPr>
        <xdr:cNvPr id="39" name="CommandButton3"/>
        <xdr:cNvPicPr preferRelativeResize="1">
          <a:picLocks noChangeAspect="1"/>
        </xdr:cNvPicPr>
      </xdr:nvPicPr>
      <xdr:blipFill>
        <a:blip r:embed="rId18"/>
        <a:stretch>
          <a:fillRect/>
        </a:stretch>
      </xdr:blipFill>
      <xdr:spPr>
        <a:xfrm>
          <a:off x="6134100" y="2562225"/>
          <a:ext cx="847725" cy="333375"/>
        </a:xfrm>
        <a:prstGeom prst="rect">
          <a:avLst/>
        </a:prstGeom>
        <a:noFill/>
        <a:ln w="9525" cmpd="sng">
          <a:noFill/>
        </a:ln>
      </xdr:spPr>
    </xdr:pic>
    <xdr:clientData fLocksWithSheet="0"/>
  </xdr:twoCellAnchor>
  <xdr:twoCellAnchor editAs="oneCell">
    <xdr:from>
      <xdr:col>8</xdr:col>
      <xdr:colOff>219075</xdr:colOff>
      <xdr:row>26</xdr:row>
      <xdr:rowOff>47625</xdr:rowOff>
    </xdr:from>
    <xdr:to>
      <xdr:col>10</xdr:col>
      <xdr:colOff>285750</xdr:colOff>
      <xdr:row>28</xdr:row>
      <xdr:rowOff>104775</xdr:rowOff>
    </xdr:to>
    <xdr:pic>
      <xdr:nvPicPr>
        <xdr:cNvPr id="40" name="CommandButton1"/>
        <xdr:cNvPicPr preferRelativeResize="1">
          <a:picLocks noChangeAspect="1"/>
        </xdr:cNvPicPr>
      </xdr:nvPicPr>
      <xdr:blipFill>
        <a:blip r:embed="rId19"/>
        <a:stretch>
          <a:fillRect/>
        </a:stretch>
      </xdr:blipFill>
      <xdr:spPr>
        <a:xfrm>
          <a:off x="3228975" y="4829175"/>
          <a:ext cx="800100" cy="3810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46</xdr:row>
      <xdr:rowOff>0</xdr:rowOff>
    </xdr:from>
    <xdr:to>
      <xdr:col>12</xdr:col>
      <xdr:colOff>0</xdr:colOff>
      <xdr:row>46</xdr:row>
      <xdr:rowOff>0</xdr:rowOff>
    </xdr:to>
    <xdr:graphicFrame>
      <xdr:nvGraphicFramePr>
        <xdr:cNvPr id="1" name="Chart 1"/>
        <xdr:cNvGraphicFramePr/>
      </xdr:nvGraphicFramePr>
      <xdr:xfrm>
        <a:off x="5495925" y="8105775"/>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2" name="Chart 2"/>
        <xdr:cNvGraphicFramePr/>
      </xdr:nvGraphicFramePr>
      <xdr:xfrm>
        <a:off x="5495925" y="8105775"/>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3" name="Chart 3"/>
        <xdr:cNvGraphicFramePr/>
      </xdr:nvGraphicFramePr>
      <xdr:xfrm>
        <a:off x="5495925" y="8105775"/>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4" name="Chart 4"/>
        <xdr:cNvGraphicFramePr/>
      </xdr:nvGraphicFramePr>
      <xdr:xfrm>
        <a:off x="5495925" y="8105775"/>
        <a:ext cx="0" cy="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5" name="Chart 18"/>
        <xdr:cNvGraphicFramePr/>
      </xdr:nvGraphicFramePr>
      <xdr:xfrm>
        <a:off x="6115050" y="8105775"/>
        <a:ext cx="0" cy="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6" name="Chart 19"/>
        <xdr:cNvGraphicFramePr/>
      </xdr:nvGraphicFramePr>
      <xdr:xfrm>
        <a:off x="6115050" y="8105775"/>
        <a:ext cx="0" cy="0"/>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7" name="Chart 20"/>
        <xdr:cNvGraphicFramePr/>
      </xdr:nvGraphicFramePr>
      <xdr:xfrm>
        <a:off x="6115050" y="8105775"/>
        <a:ext cx="0" cy="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8" name="Chart 21"/>
        <xdr:cNvGraphicFramePr/>
      </xdr:nvGraphicFramePr>
      <xdr:xfrm>
        <a:off x="6115050" y="8105775"/>
        <a:ext cx="0" cy="0"/>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9" name="Chart 35"/>
        <xdr:cNvGraphicFramePr/>
      </xdr:nvGraphicFramePr>
      <xdr:xfrm>
        <a:off x="6115050" y="8105775"/>
        <a:ext cx="0" cy="0"/>
      </xdr:xfrm>
      <a:graphic>
        <a:graphicData uri="http://schemas.openxmlformats.org/drawingml/2006/chart">
          <c:chart xmlns:c="http://schemas.openxmlformats.org/drawingml/2006/chart" r:id="rId9"/>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0" name="Chart 36"/>
        <xdr:cNvGraphicFramePr/>
      </xdr:nvGraphicFramePr>
      <xdr:xfrm>
        <a:off x="6115050" y="8105775"/>
        <a:ext cx="0" cy="0"/>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1" name="Chart 37"/>
        <xdr:cNvGraphicFramePr/>
      </xdr:nvGraphicFramePr>
      <xdr:xfrm>
        <a:off x="6115050" y="8105775"/>
        <a:ext cx="0" cy="0"/>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2" name="Chart 38"/>
        <xdr:cNvGraphicFramePr/>
      </xdr:nvGraphicFramePr>
      <xdr:xfrm>
        <a:off x="6115050" y="8105775"/>
        <a:ext cx="0" cy="0"/>
      </xdr:xfrm>
      <a:graphic>
        <a:graphicData uri="http://schemas.openxmlformats.org/drawingml/2006/chart">
          <c:chart xmlns:c="http://schemas.openxmlformats.org/drawingml/2006/chart" r:id="rId12"/>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3" name="Chart 1"/>
        <xdr:cNvGraphicFramePr/>
      </xdr:nvGraphicFramePr>
      <xdr:xfrm>
        <a:off x="5495925" y="6781800"/>
        <a:ext cx="0" cy="0"/>
      </xdr:xfrm>
      <a:graphic>
        <a:graphicData uri="http://schemas.openxmlformats.org/drawingml/2006/chart">
          <c:chart xmlns:c="http://schemas.openxmlformats.org/drawingml/2006/chart" r:id="rId13"/>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4" name="Chart 2"/>
        <xdr:cNvGraphicFramePr/>
      </xdr:nvGraphicFramePr>
      <xdr:xfrm>
        <a:off x="5495925" y="6781800"/>
        <a:ext cx="0" cy="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5" name="Chart 3"/>
        <xdr:cNvGraphicFramePr/>
      </xdr:nvGraphicFramePr>
      <xdr:xfrm>
        <a:off x="5495925" y="6781800"/>
        <a:ext cx="0" cy="0"/>
      </xdr:xfrm>
      <a:graphic>
        <a:graphicData uri="http://schemas.openxmlformats.org/drawingml/2006/chart">
          <c:chart xmlns:c="http://schemas.openxmlformats.org/drawingml/2006/chart" r:id="rId15"/>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6" name="Chart 4"/>
        <xdr:cNvGraphicFramePr/>
      </xdr:nvGraphicFramePr>
      <xdr:xfrm>
        <a:off x="5495925" y="6781800"/>
        <a:ext cx="0" cy="0"/>
      </xdr:xfrm>
      <a:graphic>
        <a:graphicData uri="http://schemas.openxmlformats.org/drawingml/2006/chart">
          <c:chart xmlns:c="http://schemas.openxmlformats.org/drawingml/2006/chart" r:id="rId16"/>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7" name="Chart 35"/>
        <xdr:cNvGraphicFramePr/>
      </xdr:nvGraphicFramePr>
      <xdr:xfrm>
        <a:off x="6115050" y="6781800"/>
        <a:ext cx="0" cy="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8" name="Chart 36"/>
        <xdr:cNvGraphicFramePr/>
      </xdr:nvGraphicFramePr>
      <xdr:xfrm>
        <a:off x="6115050" y="6781800"/>
        <a:ext cx="0" cy="0"/>
      </xdr:xfrm>
      <a:graphic>
        <a:graphicData uri="http://schemas.openxmlformats.org/drawingml/2006/chart">
          <c:chart xmlns:c="http://schemas.openxmlformats.org/drawingml/2006/chart" r:id="rId18"/>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9" name="Chart 37"/>
        <xdr:cNvGraphicFramePr/>
      </xdr:nvGraphicFramePr>
      <xdr:xfrm>
        <a:off x="6115050" y="6781800"/>
        <a:ext cx="0" cy="0"/>
      </xdr:xfrm>
      <a:graphic>
        <a:graphicData uri="http://schemas.openxmlformats.org/drawingml/2006/chart">
          <c:chart xmlns:c="http://schemas.openxmlformats.org/drawingml/2006/chart" r:id="rId19"/>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20" name="Chart 38"/>
        <xdr:cNvGraphicFramePr/>
      </xdr:nvGraphicFramePr>
      <xdr:xfrm>
        <a:off x="6115050" y="6781800"/>
        <a:ext cx="0" cy="0"/>
      </xdr:xfrm>
      <a:graphic>
        <a:graphicData uri="http://schemas.openxmlformats.org/drawingml/2006/chart">
          <c:chart xmlns:c="http://schemas.openxmlformats.org/drawingml/2006/chart" r:id="rId20"/>
        </a:graphicData>
      </a:graphic>
    </xdr:graphicFrame>
    <xdr:clientData/>
  </xdr:twoCellAnchor>
  <xdr:twoCellAnchor editAs="oneCell">
    <xdr:from>
      <xdr:col>2</xdr:col>
      <xdr:colOff>85725</xdr:colOff>
      <xdr:row>49</xdr:row>
      <xdr:rowOff>0</xdr:rowOff>
    </xdr:from>
    <xdr:to>
      <xdr:col>2</xdr:col>
      <xdr:colOff>904875</xdr:colOff>
      <xdr:row>50</xdr:row>
      <xdr:rowOff>123825</xdr:rowOff>
    </xdr:to>
    <xdr:pic>
      <xdr:nvPicPr>
        <xdr:cNvPr id="21" name="CommandButton1"/>
        <xdr:cNvPicPr preferRelativeResize="1">
          <a:picLocks noChangeAspect="1"/>
        </xdr:cNvPicPr>
      </xdr:nvPicPr>
      <xdr:blipFill>
        <a:blip r:embed="rId21"/>
        <a:stretch>
          <a:fillRect/>
        </a:stretch>
      </xdr:blipFill>
      <xdr:spPr>
        <a:xfrm>
          <a:off x="257175" y="8591550"/>
          <a:ext cx="819150" cy="285750"/>
        </a:xfrm>
        <a:prstGeom prst="rect">
          <a:avLst/>
        </a:prstGeom>
        <a:noFill/>
        <a:ln w="9525" cmpd="sng">
          <a:noFill/>
        </a:ln>
      </xdr:spPr>
    </xdr:pic>
    <xdr:clientData fLocksWithSheet="0"/>
  </xdr:twoCellAnchor>
  <xdr:twoCellAnchor editAs="oneCell">
    <xdr:from>
      <xdr:col>2</xdr:col>
      <xdr:colOff>981075</xdr:colOff>
      <xdr:row>49</xdr:row>
      <xdr:rowOff>0</xdr:rowOff>
    </xdr:from>
    <xdr:to>
      <xdr:col>4</xdr:col>
      <xdr:colOff>180975</xdr:colOff>
      <xdr:row>50</xdr:row>
      <xdr:rowOff>123825</xdr:rowOff>
    </xdr:to>
    <xdr:pic>
      <xdr:nvPicPr>
        <xdr:cNvPr id="22" name="CommandButton2"/>
        <xdr:cNvPicPr preferRelativeResize="1">
          <a:picLocks noChangeAspect="1"/>
        </xdr:cNvPicPr>
      </xdr:nvPicPr>
      <xdr:blipFill>
        <a:blip r:embed="rId22"/>
        <a:stretch>
          <a:fillRect/>
        </a:stretch>
      </xdr:blipFill>
      <xdr:spPr>
        <a:xfrm>
          <a:off x="1152525" y="8591550"/>
          <a:ext cx="819150" cy="285750"/>
        </a:xfrm>
        <a:prstGeom prst="rect">
          <a:avLst/>
        </a:prstGeom>
        <a:noFill/>
        <a:ln w="9525" cmpd="sng">
          <a:noFill/>
        </a:ln>
      </xdr:spPr>
    </xdr:pic>
    <xdr:clientData fLocksWithSheet="0"/>
  </xdr:twoCellAnchor>
  <xdr:twoCellAnchor editAs="oneCell">
    <xdr:from>
      <xdr:col>4</xdr:col>
      <xdr:colOff>333375</xdr:colOff>
      <xdr:row>49</xdr:row>
      <xdr:rowOff>0</xdr:rowOff>
    </xdr:from>
    <xdr:to>
      <xdr:col>5</xdr:col>
      <xdr:colOff>342900</xdr:colOff>
      <xdr:row>50</xdr:row>
      <xdr:rowOff>123825</xdr:rowOff>
    </xdr:to>
    <xdr:pic>
      <xdr:nvPicPr>
        <xdr:cNvPr id="23" name="CommandButton3"/>
        <xdr:cNvPicPr preferRelativeResize="1">
          <a:picLocks noChangeAspect="1"/>
        </xdr:cNvPicPr>
      </xdr:nvPicPr>
      <xdr:blipFill>
        <a:blip r:embed="rId23"/>
        <a:stretch>
          <a:fillRect/>
        </a:stretch>
      </xdr:blipFill>
      <xdr:spPr>
        <a:xfrm>
          <a:off x="2124075" y="8591550"/>
          <a:ext cx="819150" cy="28575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RAPC\MERCI\Versions%20oct.%202009\MERCI_v.0_19-1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DD_CRAPC\MERCI\Donn&#233;es%20&#224;%20int&#233;grer\Data_MS_%N_Couve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r&#233;gory\Mes%20documents\CRAPC\CDD_CRAPC\MERCI\Donn&#233;es%20&#224;%20int&#233;grer\Data_MS_%N_Couve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 d'emploi"/>
      <sheetName val="Calcul"/>
      <sheetName val="Références"/>
      <sheetName val="Enregistrement_Impression"/>
      <sheetName val="Sauvegarde des calcu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2"/>
  <dimension ref="A1:M114"/>
  <sheetViews>
    <sheetView showGridLines="0" showRowColHeaders="0" zoomScalePageLayoutView="0" workbookViewId="0" topLeftCell="A1">
      <selection activeCell="P11" sqref="P11"/>
    </sheetView>
  </sheetViews>
  <sheetFormatPr defaultColWidth="11.421875" defaultRowHeight="12.75"/>
  <cols>
    <col min="1" max="1" width="3.00390625" style="129" customWidth="1"/>
    <col min="2" max="3" width="11.421875" style="129" customWidth="1"/>
    <col min="4" max="4" width="11.140625" style="129" customWidth="1"/>
    <col min="5" max="16384" width="11.421875" style="129" customWidth="1"/>
  </cols>
  <sheetData>
    <row r="1" spans="1:13" ht="12.75" customHeight="1">
      <c r="A1" s="130"/>
      <c r="B1" s="310" t="s">
        <v>197</v>
      </c>
      <c r="C1" s="310"/>
      <c r="D1" s="310"/>
      <c r="E1" s="310"/>
      <c r="F1" s="310"/>
      <c r="G1" s="310"/>
      <c r="H1" s="310"/>
      <c r="I1" s="310"/>
      <c r="J1" s="311"/>
      <c r="K1" s="130"/>
      <c r="L1" s="130"/>
      <c r="M1" s="65"/>
    </row>
    <row r="2" spans="1:13" ht="12.75" customHeight="1">
      <c r="A2" s="130"/>
      <c r="B2" s="310"/>
      <c r="C2" s="310"/>
      <c r="D2" s="310"/>
      <c r="E2" s="310"/>
      <c r="F2" s="310"/>
      <c r="G2" s="310"/>
      <c r="H2" s="310"/>
      <c r="I2" s="310"/>
      <c r="J2" s="311"/>
      <c r="K2" s="130"/>
      <c r="L2" s="130"/>
      <c r="M2" s="65"/>
    </row>
    <row r="3" spans="1:13" ht="24" customHeight="1">
      <c r="A3" s="90"/>
      <c r="B3" s="317" t="s">
        <v>167</v>
      </c>
      <c r="C3" s="318"/>
      <c r="D3" s="318"/>
      <c r="E3" s="318"/>
      <c r="F3" s="318"/>
      <c r="G3" s="318"/>
      <c r="H3" s="318"/>
      <c r="I3" s="318"/>
      <c r="J3" s="318"/>
      <c r="K3" s="90"/>
      <c r="L3" s="90"/>
      <c r="M3" s="65"/>
    </row>
    <row r="4" spans="1:13" ht="6.75" customHeight="1">
      <c r="A4" s="130"/>
      <c r="B4" s="130"/>
      <c r="C4" s="130"/>
      <c r="D4" s="130"/>
      <c r="E4" s="130"/>
      <c r="F4" s="130"/>
      <c r="G4" s="130"/>
      <c r="H4" s="130"/>
      <c r="I4" s="130"/>
      <c r="J4" s="130"/>
      <c r="K4" s="130"/>
      <c r="L4" s="130"/>
      <c r="M4" s="65"/>
    </row>
    <row r="5" spans="1:13" ht="15" customHeight="1">
      <c r="A5" s="130"/>
      <c r="B5" s="131" t="s">
        <v>108</v>
      </c>
      <c r="C5" s="130"/>
      <c r="D5" s="130"/>
      <c r="E5" s="130"/>
      <c r="F5" s="130"/>
      <c r="G5" s="130"/>
      <c r="H5" s="130"/>
      <c r="I5" s="130"/>
      <c r="J5" s="130"/>
      <c r="K5" s="130"/>
      <c r="L5" s="130"/>
      <c r="M5" s="65"/>
    </row>
    <row r="6" spans="1:13" ht="5.25" customHeight="1">
      <c r="A6" s="130"/>
      <c r="B6" s="132"/>
      <c r="C6" s="132"/>
      <c r="D6" s="132"/>
      <c r="E6" s="132"/>
      <c r="F6" s="132"/>
      <c r="G6" s="132"/>
      <c r="H6" s="132"/>
      <c r="I6" s="132"/>
      <c r="J6" s="132"/>
      <c r="K6" s="132"/>
      <c r="L6" s="130"/>
      <c r="M6" s="65"/>
    </row>
    <row r="7" spans="1:13" ht="12.75">
      <c r="A7" s="130"/>
      <c r="B7" s="312" t="s">
        <v>218</v>
      </c>
      <c r="C7" s="312"/>
      <c r="D7" s="312"/>
      <c r="E7" s="312"/>
      <c r="F7" s="312"/>
      <c r="G7" s="312"/>
      <c r="H7" s="312"/>
      <c r="I7" s="312"/>
      <c r="J7" s="312"/>
      <c r="K7" s="250"/>
      <c r="L7" s="130"/>
      <c r="M7" s="65"/>
    </row>
    <row r="8" spans="1:13" ht="2.25" customHeight="1">
      <c r="A8" s="130"/>
      <c r="B8" s="312"/>
      <c r="C8" s="312"/>
      <c r="D8" s="312"/>
      <c r="E8" s="312"/>
      <c r="F8" s="312"/>
      <c r="G8" s="312"/>
      <c r="H8" s="312"/>
      <c r="I8" s="312"/>
      <c r="J8" s="312"/>
      <c r="K8" s="250"/>
      <c r="L8" s="130"/>
      <c r="M8" s="65"/>
    </row>
    <row r="9" spans="1:13" ht="12.75">
      <c r="A9" s="130"/>
      <c r="B9" s="316" t="s">
        <v>202</v>
      </c>
      <c r="C9" s="316"/>
      <c r="D9" s="316"/>
      <c r="E9" s="316"/>
      <c r="F9" s="316"/>
      <c r="G9" s="316"/>
      <c r="H9" s="316"/>
      <c r="I9" s="316"/>
      <c r="J9" s="316"/>
      <c r="K9" s="316"/>
      <c r="L9" s="130"/>
      <c r="M9" s="65"/>
    </row>
    <row r="10" spans="1:13" ht="12.75">
      <c r="A10" s="130"/>
      <c r="B10" s="316"/>
      <c r="C10" s="316"/>
      <c r="D10" s="316"/>
      <c r="E10" s="316"/>
      <c r="F10" s="316"/>
      <c r="G10" s="316"/>
      <c r="H10" s="316"/>
      <c r="I10" s="316"/>
      <c r="J10" s="316"/>
      <c r="K10" s="316"/>
      <c r="L10" s="130"/>
      <c r="M10" s="65"/>
    </row>
    <row r="11" spans="1:13" ht="12.75">
      <c r="A11" s="130"/>
      <c r="B11" s="316"/>
      <c r="C11" s="316"/>
      <c r="D11" s="316"/>
      <c r="E11" s="316"/>
      <c r="F11" s="316"/>
      <c r="G11" s="316"/>
      <c r="H11" s="316"/>
      <c r="I11" s="316"/>
      <c r="J11" s="316"/>
      <c r="K11" s="316"/>
      <c r="L11" s="130"/>
      <c r="M11" s="65"/>
    </row>
    <row r="12" spans="1:13" ht="15" customHeight="1">
      <c r="A12" s="130"/>
      <c r="B12" s="316"/>
      <c r="C12" s="316"/>
      <c r="D12" s="316"/>
      <c r="E12" s="316"/>
      <c r="F12" s="316"/>
      <c r="G12" s="316"/>
      <c r="H12" s="316"/>
      <c r="I12" s="316"/>
      <c r="J12" s="316"/>
      <c r="K12" s="316"/>
      <c r="L12" s="130"/>
      <c r="M12" s="65"/>
    </row>
    <row r="13" spans="1:13" ht="2.25" customHeight="1">
      <c r="A13" s="130"/>
      <c r="B13" s="312"/>
      <c r="C13" s="312"/>
      <c r="D13" s="312"/>
      <c r="E13" s="312"/>
      <c r="F13" s="312"/>
      <c r="G13" s="312"/>
      <c r="H13" s="312"/>
      <c r="I13" s="312"/>
      <c r="J13" s="312"/>
      <c r="K13" s="250"/>
      <c r="L13" s="130"/>
      <c r="M13" s="65"/>
    </row>
    <row r="14" spans="1:13" ht="39.75" customHeight="1">
      <c r="A14" s="130"/>
      <c r="B14" s="302" t="s">
        <v>219</v>
      </c>
      <c r="C14" s="303"/>
      <c r="D14" s="303"/>
      <c r="E14" s="303"/>
      <c r="F14" s="303"/>
      <c r="G14" s="303"/>
      <c r="H14" s="303"/>
      <c r="I14" s="303"/>
      <c r="J14" s="303"/>
      <c r="K14" s="303"/>
      <c r="L14" s="130"/>
      <c r="M14" s="65"/>
    </row>
    <row r="15" spans="1:13" ht="0.75" customHeight="1" hidden="1">
      <c r="A15" s="130"/>
      <c r="B15" s="312"/>
      <c r="C15" s="312"/>
      <c r="D15" s="312"/>
      <c r="E15" s="312"/>
      <c r="F15" s="312"/>
      <c r="G15" s="312"/>
      <c r="H15" s="312"/>
      <c r="I15" s="312"/>
      <c r="J15" s="312"/>
      <c r="K15" s="250"/>
      <c r="L15" s="130"/>
      <c r="M15" s="65"/>
    </row>
    <row r="16" spans="1:13" ht="27.75" customHeight="1">
      <c r="A16" s="130"/>
      <c r="B16" s="302" t="s">
        <v>127</v>
      </c>
      <c r="C16" s="302"/>
      <c r="D16" s="302"/>
      <c r="E16" s="302"/>
      <c r="F16" s="302"/>
      <c r="G16" s="302"/>
      <c r="H16" s="302"/>
      <c r="I16" s="302"/>
      <c r="J16" s="302"/>
      <c r="K16" s="302"/>
      <c r="L16" s="130"/>
      <c r="M16" s="65"/>
    </row>
    <row r="17" spans="1:13" ht="0.75" customHeight="1">
      <c r="A17" s="130"/>
      <c r="B17" s="301"/>
      <c r="C17" s="301"/>
      <c r="D17" s="301"/>
      <c r="E17" s="301"/>
      <c r="F17" s="301"/>
      <c r="G17" s="301"/>
      <c r="H17" s="301"/>
      <c r="I17" s="301"/>
      <c r="J17" s="301"/>
      <c r="K17" s="301"/>
      <c r="L17" s="130"/>
      <c r="M17" s="65"/>
    </row>
    <row r="18" spans="1:13" ht="3.75" customHeight="1" hidden="1">
      <c r="A18" s="130"/>
      <c r="B18" s="315"/>
      <c r="C18" s="315"/>
      <c r="D18" s="315"/>
      <c r="E18" s="315"/>
      <c r="F18" s="315"/>
      <c r="G18" s="315"/>
      <c r="H18" s="315"/>
      <c r="I18" s="315"/>
      <c r="J18" s="315"/>
      <c r="K18" s="132"/>
      <c r="L18" s="130"/>
      <c r="M18" s="65"/>
    </row>
    <row r="19" spans="1:13" ht="11.25" customHeight="1">
      <c r="A19" s="130"/>
      <c r="B19" s="130"/>
      <c r="C19" s="130"/>
      <c r="D19" s="130"/>
      <c r="E19" s="130"/>
      <c r="F19" s="130"/>
      <c r="G19" s="130"/>
      <c r="H19" s="130"/>
      <c r="I19" s="130"/>
      <c r="J19" s="130"/>
      <c r="K19" s="130"/>
      <c r="L19" s="130"/>
      <c r="M19" s="65"/>
    </row>
    <row r="20" spans="1:13" ht="12.75">
      <c r="A20" s="130"/>
      <c r="B20" s="185" t="s">
        <v>104</v>
      </c>
      <c r="C20" s="186"/>
      <c r="D20" s="186"/>
      <c r="E20" s="187"/>
      <c r="F20" s="186"/>
      <c r="G20" s="186"/>
      <c r="H20" s="186"/>
      <c r="I20" s="186"/>
      <c r="J20" s="186"/>
      <c r="K20" s="186"/>
      <c r="L20" s="262"/>
      <c r="M20" s="65"/>
    </row>
    <row r="21" spans="1:13" ht="3" customHeight="1">
      <c r="A21" s="130"/>
      <c r="B21" s="185"/>
      <c r="C21" s="186"/>
      <c r="D21" s="186"/>
      <c r="E21" s="187"/>
      <c r="F21" s="186"/>
      <c r="G21" s="186"/>
      <c r="H21" s="186"/>
      <c r="I21" s="186"/>
      <c r="J21" s="186"/>
      <c r="K21" s="186"/>
      <c r="L21" s="262"/>
      <c r="M21" s="65"/>
    </row>
    <row r="22" spans="1:13" ht="12.75">
      <c r="A22" s="130"/>
      <c r="B22" s="186"/>
      <c r="C22" s="264" t="s">
        <v>107</v>
      </c>
      <c r="D22" s="188"/>
      <c r="E22" s="189"/>
      <c r="F22" s="261"/>
      <c r="G22" s="261"/>
      <c r="H22" s="251"/>
      <c r="I22" s="251"/>
      <c r="J22" s="251"/>
      <c r="K22" s="186"/>
      <c r="L22" s="263"/>
      <c r="M22" s="65"/>
    </row>
    <row r="23" spans="1:13" ht="12.75">
      <c r="A23" s="130"/>
      <c r="B23" s="251"/>
      <c r="C23" s="265" t="s">
        <v>30</v>
      </c>
      <c r="D23" s="188"/>
      <c r="E23" s="189"/>
      <c r="F23" s="261"/>
      <c r="G23" s="261"/>
      <c r="H23" s="251"/>
      <c r="I23" s="251"/>
      <c r="J23" s="251"/>
      <c r="K23" s="186"/>
      <c r="L23" s="262"/>
      <c r="M23" s="65"/>
    </row>
    <row r="24" spans="1:13" ht="12.75">
      <c r="A24" s="130"/>
      <c r="B24" s="251"/>
      <c r="C24" s="265" t="s">
        <v>105</v>
      </c>
      <c r="D24" s="190"/>
      <c r="E24" s="189"/>
      <c r="F24" s="261"/>
      <c r="G24" s="261"/>
      <c r="H24" s="251"/>
      <c r="I24" s="251"/>
      <c r="J24" s="251"/>
      <c r="K24" s="186"/>
      <c r="L24" s="262"/>
      <c r="M24" s="65"/>
    </row>
    <row r="25" spans="1:13" ht="12.75">
      <c r="A25" s="130"/>
      <c r="B25" s="251"/>
      <c r="C25" s="265" t="s">
        <v>106</v>
      </c>
      <c r="D25" s="190"/>
      <c r="E25" s="189"/>
      <c r="F25" s="186"/>
      <c r="G25" s="179"/>
      <c r="H25" s="251"/>
      <c r="I25" s="251"/>
      <c r="J25" s="251"/>
      <c r="K25" s="186"/>
      <c r="L25" s="262"/>
      <c r="M25" s="65"/>
    </row>
    <row r="26" spans="1:13" ht="12" customHeight="1" thickBot="1">
      <c r="A26" s="130"/>
      <c r="B26" s="134"/>
      <c r="C26" s="134"/>
      <c r="D26" s="134"/>
      <c r="E26" s="133"/>
      <c r="F26" s="130"/>
      <c r="G26" s="135"/>
      <c r="H26" s="135"/>
      <c r="I26" s="252"/>
      <c r="J26" s="252"/>
      <c r="K26" s="130"/>
      <c r="L26" s="130"/>
      <c r="M26" s="65"/>
    </row>
    <row r="27" spans="1:13" ht="13.5" thickBot="1">
      <c r="A27" s="130"/>
      <c r="B27" s="313" t="s">
        <v>103</v>
      </c>
      <c r="C27" s="314"/>
      <c r="D27" s="314"/>
      <c r="E27" s="314"/>
      <c r="F27" s="136"/>
      <c r="G27" s="136"/>
      <c r="H27" s="136"/>
      <c r="I27" s="136"/>
      <c r="J27" s="136"/>
      <c r="K27" s="136"/>
      <c r="L27" s="137"/>
      <c r="M27" s="65"/>
    </row>
    <row r="28" spans="1:13" ht="2.25" customHeight="1">
      <c r="A28" s="130"/>
      <c r="B28" s="138"/>
      <c r="C28" s="139"/>
      <c r="D28" s="139"/>
      <c r="E28" s="139"/>
      <c r="F28" s="139"/>
      <c r="G28" s="139"/>
      <c r="H28" s="139"/>
      <c r="I28" s="139"/>
      <c r="J28" s="139"/>
      <c r="K28" s="139"/>
      <c r="L28" s="140"/>
      <c r="M28" s="65"/>
    </row>
    <row r="29" spans="1:13" ht="12.75" customHeight="1">
      <c r="A29" s="130"/>
      <c r="B29" s="307" t="s">
        <v>198</v>
      </c>
      <c r="C29" s="308"/>
      <c r="D29" s="308"/>
      <c r="E29" s="308"/>
      <c r="F29" s="308"/>
      <c r="G29" s="308"/>
      <c r="H29" s="308"/>
      <c r="I29" s="308"/>
      <c r="J29" s="308"/>
      <c r="K29" s="308"/>
      <c r="L29" s="309"/>
      <c r="M29" s="65"/>
    </row>
    <row r="30" spans="1:13" ht="12.75" customHeight="1">
      <c r="A30" s="130"/>
      <c r="B30" s="304" t="s">
        <v>203</v>
      </c>
      <c r="C30" s="305"/>
      <c r="D30" s="305"/>
      <c r="E30" s="305"/>
      <c r="F30" s="305"/>
      <c r="G30" s="305"/>
      <c r="H30" s="305"/>
      <c r="I30" s="305"/>
      <c r="J30" s="305"/>
      <c r="K30" s="305"/>
      <c r="L30" s="306"/>
      <c r="M30" s="65"/>
    </row>
    <row r="31" spans="1:13" ht="12.75" customHeight="1">
      <c r="A31" s="130"/>
      <c r="B31" s="304"/>
      <c r="C31" s="305"/>
      <c r="D31" s="305"/>
      <c r="E31" s="305"/>
      <c r="F31" s="305"/>
      <c r="G31" s="305"/>
      <c r="H31" s="305"/>
      <c r="I31" s="305"/>
      <c r="J31" s="305"/>
      <c r="K31" s="305"/>
      <c r="L31" s="306"/>
      <c r="M31" s="65"/>
    </row>
    <row r="32" spans="1:13" ht="12.75" customHeight="1">
      <c r="A32" s="130"/>
      <c r="B32" s="304"/>
      <c r="C32" s="305"/>
      <c r="D32" s="305"/>
      <c r="E32" s="305"/>
      <c r="F32" s="305"/>
      <c r="G32" s="305"/>
      <c r="H32" s="305"/>
      <c r="I32" s="305"/>
      <c r="J32" s="305"/>
      <c r="K32" s="305"/>
      <c r="L32" s="306"/>
      <c r="M32" s="65"/>
    </row>
    <row r="33" spans="1:13" ht="12.75" customHeight="1">
      <c r="A33" s="130"/>
      <c r="B33" s="304" t="s">
        <v>204</v>
      </c>
      <c r="C33" s="305"/>
      <c r="D33" s="305"/>
      <c r="E33" s="305"/>
      <c r="F33" s="305"/>
      <c r="G33" s="305"/>
      <c r="H33" s="305"/>
      <c r="I33" s="305"/>
      <c r="J33" s="305"/>
      <c r="K33" s="305"/>
      <c r="L33" s="306"/>
      <c r="M33" s="65"/>
    </row>
    <row r="34" spans="1:13" ht="12.75" customHeight="1">
      <c r="A34" s="130"/>
      <c r="B34" s="304"/>
      <c r="C34" s="305"/>
      <c r="D34" s="305"/>
      <c r="E34" s="305"/>
      <c r="F34" s="305"/>
      <c r="G34" s="305"/>
      <c r="H34" s="305"/>
      <c r="I34" s="305"/>
      <c r="J34" s="305"/>
      <c r="K34" s="305"/>
      <c r="L34" s="306"/>
      <c r="M34" s="65"/>
    </row>
    <row r="35" spans="1:13" ht="9" customHeight="1">
      <c r="A35" s="130"/>
      <c r="B35" s="304"/>
      <c r="C35" s="305"/>
      <c r="D35" s="305"/>
      <c r="E35" s="305"/>
      <c r="F35" s="305"/>
      <c r="G35" s="305"/>
      <c r="H35" s="305"/>
      <c r="I35" s="305"/>
      <c r="J35" s="305"/>
      <c r="K35" s="305"/>
      <c r="L35" s="306"/>
      <c r="M35" s="65"/>
    </row>
    <row r="36" spans="1:13" ht="9" customHeight="1">
      <c r="A36" s="130"/>
      <c r="B36" s="143"/>
      <c r="C36" s="141"/>
      <c r="D36" s="141"/>
      <c r="E36" s="141"/>
      <c r="F36" s="192"/>
      <c r="G36" s="194" t="s">
        <v>125</v>
      </c>
      <c r="H36" s="192"/>
      <c r="I36" s="192"/>
      <c r="J36" s="141"/>
      <c r="K36" s="141"/>
      <c r="L36" s="253"/>
      <c r="M36" s="65"/>
    </row>
    <row r="37" spans="1:13" ht="12.75">
      <c r="A37" s="130"/>
      <c r="B37" s="287" t="s">
        <v>199</v>
      </c>
      <c r="C37" s="288"/>
      <c r="D37" s="288"/>
      <c r="E37" s="288"/>
      <c r="F37" s="288"/>
      <c r="G37" s="288"/>
      <c r="H37" s="288"/>
      <c r="I37" s="288"/>
      <c r="J37" s="288"/>
      <c r="K37" s="288"/>
      <c r="L37" s="289"/>
      <c r="M37" s="65"/>
    </row>
    <row r="38" spans="1:13" ht="12.75" customHeight="1">
      <c r="A38" s="130"/>
      <c r="B38" s="143"/>
      <c r="C38" s="298" t="s">
        <v>32</v>
      </c>
      <c r="D38" s="299"/>
      <c r="E38" s="299"/>
      <c r="F38" s="299"/>
      <c r="G38" s="299"/>
      <c r="H38" s="299"/>
      <c r="I38" s="299"/>
      <c r="J38" s="141"/>
      <c r="K38" s="146"/>
      <c r="L38" s="142"/>
      <c r="M38" s="65"/>
    </row>
    <row r="39" spans="1:13" ht="12.75" customHeight="1">
      <c r="A39" s="130"/>
      <c r="B39" s="143"/>
      <c r="C39" s="298" t="s">
        <v>34</v>
      </c>
      <c r="D39" s="299"/>
      <c r="E39" s="299"/>
      <c r="F39" s="299"/>
      <c r="G39" s="299"/>
      <c r="H39" s="299"/>
      <c r="I39" s="299"/>
      <c r="J39" s="141"/>
      <c r="K39" s="146"/>
      <c r="L39" s="142"/>
      <c r="M39" s="65"/>
    </row>
    <row r="40" spans="1:13" ht="12.75" customHeight="1">
      <c r="A40" s="130"/>
      <c r="B40" s="143"/>
      <c r="C40" s="298" t="s">
        <v>120</v>
      </c>
      <c r="D40" s="298"/>
      <c r="E40" s="298"/>
      <c r="F40" s="298"/>
      <c r="G40" s="298"/>
      <c r="H40" s="298"/>
      <c r="I40" s="298"/>
      <c r="J40" s="298"/>
      <c r="K40" s="298"/>
      <c r="L40" s="300"/>
      <c r="M40" s="65"/>
    </row>
    <row r="41" spans="1:13" ht="12.75" customHeight="1">
      <c r="A41" s="130"/>
      <c r="B41" s="143"/>
      <c r="C41" s="297" t="s">
        <v>33</v>
      </c>
      <c r="D41" s="297"/>
      <c r="E41" s="297"/>
      <c r="F41" s="297"/>
      <c r="G41" s="297"/>
      <c r="H41" s="297"/>
      <c r="I41" s="297"/>
      <c r="J41" s="297"/>
      <c r="K41" s="146"/>
      <c r="L41" s="142"/>
      <c r="M41" s="65"/>
    </row>
    <row r="42" spans="1:13" ht="20.25" customHeight="1">
      <c r="A42" s="130"/>
      <c r="B42" s="191"/>
      <c r="C42" s="192"/>
      <c r="D42" s="192"/>
      <c r="E42" s="192"/>
      <c r="F42" s="192"/>
      <c r="G42" s="194" t="s">
        <v>125</v>
      </c>
      <c r="H42" s="192"/>
      <c r="I42" s="192"/>
      <c r="J42" s="192"/>
      <c r="K42" s="192"/>
      <c r="L42" s="193"/>
      <c r="M42" s="65"/>
    </row>
    <row r="43" spans="1:13" ht="12.75">
      <c r="A43" s="130"/>
      <c r="B43" s="287" t="s">
        <v>24</v>
      </c>
      <c r="C43" s="288"/>
      <c r="D43" s="288"/>
      <c r="E43" s="288"/>
      <c r="F43" s="288"/>
      <c r="G43" s="288"/>
      <c r="H43" s="288"/>
      <c r="I43" s="288"/>
      <c r="J43" s="288"/>
      <c r="K43" s="288"/>
      <c r="L43" s="289"/>
      <c r="M43" s="65"/>
    </row>
    <row r="44" spans="1:13" ht="2.25" customHeight="1" hidden="1">
      <c r="A44" s="130"/>
      <c r="B44" s="148"/>
      <c r="C44" s="147"/>
      <c r="D44" s="147"/>
      <c r="E44" s="147"/>
      <c r="F44" s="147"/>
      <c r="G44" s="147"/>
      <c r="H44" s="147"/>
      <c r="I44" s="147"/>
      <c r="J44" s="147"/>
      <c r="K44" s="147"/>
      <c r="L44" s="149"/>
      <c r="M44" s="65"/>
    </row>
    <row r="45" spans="1:13" ht="12.75" customHeight="1">
      <c r="A45" s="130"/>
      <c r="B45" s="279" t="s">
        <v>111</v>
      </c>
      <c r="C45" s="280"/>
      <c r="D45" s="280"/>
      <c r="E45" s="280"/>
      <c r="F45" s="280"/>
      <c r="G45" s="280"/>
      <c r="H45" s="280"/>
      <c r="I45" s="280"/>
      <c r="J45" s="280"/>
      <c r="K45" s="280"/>
      <c r="L45" s="281"/>
      <c r="M45" s="65"/>
    </row>
    <row r="46" spans="1:13" ht="27.75" customHeight="1">
      <c r="A46" s="130"/>
      <c r="B46" s="148"/>
      <c r="C46" s="284" t="s">
        <v>25</v>
      </c>
      <c r="D46" s="293"/>
      <c r="E46" s="293"/>
      <c r="F46" s="293"/>
      <c r="G46" s="293"/>
      <c r="H46" s="293"/>
      <c r="I46" s="293"/>
      <c r="J46" s="293"/>
      <c r="K46" s="293"/>
      <c r="L46" s="294"/>
      <c r="M46" s="65"/>
    </row>
    <row r="47" spans="1:13" ht="7.5" customHeight="1">
      <c r="A47" s="130"/>
      <c r="B47" s="148"/>
      <c r="C47" s="147"/>
      <c r="D47" s="147"/>
      <c r="E47" s="147"/>
      <c r="F47" s="147"/>
      <c r="G47" s="147"/>
      <c r="H47" s="147"/>
      <c r="I47" s="147"/>
      <c r="J47" s="147"/>
      <c r="K47" s="147"/>
      <c r="L47" s="149"/>
      <c r="M47" s="65"/>
    </row>
    <row r="48" spans="1:13" ht="12.75" customHeight="1">
      <c r="A48" s="130"/>
      <c r="B48" s="279" t="s">
        <v>112</v>
      </c>
      <c r="C48" s="280"/>
      <c r="D48" s="271" t="s">
        <v>119</v>
      </c>
      <c r="E48" s="271"/>
      <c r="F48" s="271"/>
      <c r="G48" s="271"/>
      <c r="H48" s="271"/>
      <c r="I48" s="271"/>
      <c r="J48" s="271"/>
      <c r="K48" s="271"/>
      <c r="L48" s="272"/>
      <c r="M48" s="65"/>
    </row>
    <row r="49" spans="1:13" ht="9" customHeight="1">
      <c r="A49" s="130"/>
      <c r="B49" s="148"/>
      <c r="C49" s="147"/>
      <c r="D49" s="296" t="s">
        <v>31</v>
      </c>
      <c r="E49" s="296"/>
      <c r="F49" s="147"/>
      <c r="G49" s="147"/>
      <c r="H49" s="151"/>
      <c r="I49" s="151"/>
      <c r="J49" s="151"/>
      <c r="K49" s="151"/>
      <c r="L49" s="152"/>
      <c r="M49" s="65"/>
    </row>
    <row r="50" spans="1:13" ht="12.75" customHeight="1">
      <c r="A50" s="130"/>
      <c r="B50" s="148"/>
      <c r="C50" s="147"/>
      <c r="D50" s="271" t="s">
        <v>121</v>
      </c>
      <c r="E50" s="271"/>
      <c r="F50" s="271"/>
      <c r="G50" s="271"/>
      <c r="H50" s="271"/>
      <c r="I50" s="271"/>
      <c r="J50" s="271"/>
      <c r="K50" s="271"/>
      <c r="L50" s="272"/>
      <c r="M50" s="65"/>
    </row>
    <row r="51" spans="1:13" ht="9" customHeight="1">
      <c r="A51" s="130"/>
      <c r="B51" s="148"/>
      <c r="C51" s="147"/>
      <c r="D51" s="296" t="s">
        <v>31</v>
      </c>
      <c r="E51" s="296"/>
      <c r="F51" s="147"/>
      <c r="G51" s="147"/>
      <c r="H51" s="151"/>
      <c r="I51" s="151"/>
      <c r="J51" s="151"/>
      <c r="K51" s="151"/>
      <c r="L51" s="152"/>
      <c r="M51" s="65"/>
    </row>
    <row r="52" spans="1:13" ht="12.75" customHeight="1">
      <c r="A52" s="130"/>
      <c r="B52" s="148"/>
      <c r="C52" s="147"/>
      <c r="D52" s="271" t="s">
        <v>144</v>
      </c>
      <c r="E52" s="271"/>
      <c r="F52" s="271"/>
      <c r="G52" s="271"/>
      <c r="H52" s="271"/>
      <c r="I52" s="271"/>
      <c r="J52" s="271"/>
      <c r="K52" s="271"/>
      <c r="L52" s="272"/>
      <c r="M52" s="65"/>
    </row>
    <row r="53" spans="1:13" ht="15" customHeight="1">
      <c r="A53" s="130"/>
      <c r="B53" s="148"/>
      <c r="C53" s="147"/>
      <c r="D53" s="147"/>
      <c r="E53" s="147"/>
      <c r="F53" s="147"/>
      <c r="G53" s="147"/>
      <c r="H53" s="147"/>
      <c r="I53" s="147"/>
      <c r="J53" s="147"/>
      <c r="K53" s="147"/>
      <c r="L53" s="149"/>
      <c r="M53" s="65"/>
    </row>
    <row r="54" spans="1:13" ht="12.75" customHeight="1">
      <c r="A54" s="130"/>
      <c r="B54" s="279" t="s">
        <v>170</v>
      </c>
      <c r="C54" s="280"/>
      <c r="D54" s="280"/>
      <c r="E54" s="280"/>
      <c r="F54" s="280"/>
      <c r="G54" s="280"/>
      <c r="H54" s="280"/>
      <c r="I54" s="280"/>
      <c r="J54" s="280"/>
      <c r="K54" s="280"/>
      <c r="L54" s="281"/>
      <c r="M54" s="65"/>
    </row>
    <row r="55" spans="1:13" ht="12.75" customHeight="1">
      <c r="A55" s="130"/>
      <c r="B55" s="148"/>
      <c r="C55" s="283" t="s">
        <v>26</v>
      </c>
      <c r="D55" s="283"/>
      <c r="E55" s="283"/>
      <c r="F55" s="283"/>
      <c r="G55" s="283"/>
      <c r="H55" s="283"/>
      <c r="I55" s="283"/>
      <c r="J55" s="283"/>
      <c r="K55" s="283"/>
      <c r="L55" s="142"/>
      <c r="M55" s="153"/>
    </row>
    <row r="56" spans="1:13" ht="9" customHeight="1">
      <c r="A56" s="130"/>
      <c r="B56" s="278"/>
      <c r="C56" s="276"/>
      <c r="D56" s="276"/>
      <c r="E56" s="276"/>
      <c r="F56" s="276"/>
      <c r="G56" s="276"/>
      <c r="H56" s="276"/>
      <c r="I56" s="276"/>
      <c r="J56" s="276"/>
      <c r="K56" s="276"/>
      <c r="L56" s="277"/>
      <c r="M56" s="65"/>
    </row>
    <row r="57" spans="1:13" ht="12.75">
      <c r="A57" s="130"/>
      <c r="B57" s="157" t="s">
        <v>109</v>
      </c>
      <c r="C57" s="146" t="s">
        <v>110</v>
      </c>
      <c r="D57" s="146"/>
      <c r="E57" s="146"/>
      <c r="F57" s="146"/>
      <c r="G57" s="146"/>
      <c r="H57" s="146"/>
      <c r="I57" s="158" t="s">
        <v>27</v>
      </c>
      <c r="J57" s="146"/>
      <c r="K57" s="146"/>
      <c r="L57" s="142"/>
      <c r="M57" s="65"/>
    </row>
    <row r="58" spans="1:13" ht="12.75" customHeight="1">
      <c r="A58" s="130"/>
      <c r="B58" s="159"/>
      <c r="C58" s="160"/>
      <c r="D58" s="160"/>
      <c r="E58" s="160"/>
      <c r="F58" s="160"/>
      <c r="G58" s="160"/>
      <c r="H58" s="160"/>
      <c r="I58" s="276" t="s">
        <v>28</v>
      </c>
      <c r="J58" s="276"/>
      <c r="K58" s="160"/>
      <c r="L58" s="161"/>
      <c r="M58" s="65"/>
    </row>
    <row r="59" spans="1:13" ht="12.75">
      <c r="A59" s="130"/>
      <c r="B59" s="162"/>
      <c r="C59" s="160"/>
      <c r="D59" s="160"/>
      <c r="E59" s="160"/>
      <c r="F59" s="160"/>
      <c r="G59" s="160"/>
      <c r="H59" s="160"/>
      <c r="I59" s="153" t="s">
        <v>29</v>
      </c>
      <c r="J59" s="160"/>
      <c r="K59" s="160"/>
      <c r="L59" s="161"/>
      <c r="M59" s="65"/>
    </row>
    <row r="60" spans="1:13" ht="10.5" customHeight="1">
      <c r="A60" s="130"/>
      <c r="B60" s="154"/>
      <c r="C60" s="160"/>
      <c r="D60" s="160"/>
      <c r="E60" s="160"/>
      <c r="F60" s="160"/>
      <c r="G60" s="160"/>
      <c r="H60" s="160"/>
      <c r="I60" s="160"/>
      <c r="J60" s="160"/>
      <c r="K60" s="160"/>
      <c r="L60" s="142"/>
      <c r="M60" s="65"/>
    </row>
    <row r="61" spans="1:13" ht="12.75" customHeight="1">
      <c r="A61" s="130"/>
      <c r="B61" s="157" t="s">
        <v>109</v>
      </c>
      <c r="C61" s="274" t="s">
        <v>200</v>
      </c>
      <c r="D61" s="274"/>
      <c r="E61" s="274"/>
      <c r="F61" s="274"/>
      <c r="G61" s="274"/>
      <c r="H61" s="274"/>
      <c r="I61" s="274"/>
      <c r="J61" s="274"/>
      <c r="K61" s="274"/>
      <c r="L61" s="275"/>
      <c r="M61" s="65"/>
    </row>
    <row r="62" spans="1:13" ht="26.25" customHeight="1">
      <c r="A62" s="130"/>
      <c r="B62" s="154"/>
      <c r="C62" s="151"/>
      <c r="D62" s="151"/>
      <c r="E62" s="151"/>
      <c r="F62" s="151"/>
      <c r="G62" s="151"/>
      <c r="H62" s="151"/>
      <c r="I62" s="151"/>
      <c r="J62" s="151"/>
      <c r="K62" s="151"/>
      <c r="L62" s="152"/>
      <c r="M62" s="65"/>
    </row>
    <row r="63" spans="1:13" ht="15" customHeight="1">
      <c r="A63" s="130"/>
      <c r="B63" s="154"/>
      <c r="C63" s="286" t="s">
        <v>122</v>
      </c>
      <c r="D63" s="286"/>
      <c r="E63" s="286"/>
      <c r="F63" s="286"/>
      <c r="G63" s="286"/>
      <c r="H63" s="286"/>
      <c r="I63" s="286"/>
      <c r="J63" s="286"/>
      <c r="K63" s="286"/>
      <c r="L63" s="152"/>
      <c r="M63" s="65"/>
    </row>
    <row r="64" spans="1:13" ht="3.75" customHeight="1">
      <c r="A64" s="130"/>
      <c r="B64" s="154"/>
      <c r="C64" s="151"/>
      <c r="D64" s="150"/>
      <c r="E64" s="150"/>
      <c r="F64" s="150"/>
      <c r="G64" s="150"/>
      <c r="H64" s="150"/>
      <c r="I64" s="150"/>
      <c r="J64" s="150"/>
      <c r="K64" s="150"/>
      <c r="L64" s="152"/>
      <c r="M64" s="65"/>
    </row>
    <row r="65" spans="1:13" ht="25.5" customHeight="1">
      <c r="A65" s="130"/>
      <c r="B65" s="164" t="s">
        <v>113</v>
      </c>
      <c r="C65" s="273" t="s">
        <v>201</v>
      </c>
      <c r="D65" s="274"/>
      <c r="E65" s="274"/>
      <c r="F65" s="274"/>
      <c r="G65" s="274"/>
      <c r="H65" s="274"/>
      <c r="I65" s="274"/>
      <c r="J65" s="274"/>
      <c r="K65" s="274"/>
      <c r="L65" s="275"/>
      <c r="M65" s="65"/>
    </row>
    <row r="66" spans="1:13" ht="12.75" customHeight="1">
      <c r="A66" s="130"/>
      <c r="B66" s="154"/>
      <c r="C66" s="151"/>
      <c r="D66" s="151"/>
      <c r="E66" s="151"/>
      <c r="F66" s="151"/>
      <c r="G66" s="151"/>
      <c r="H66" s="151"/>
      <c r="I66" s="151"/>
      <c r="J66" s="151"/>
      <c r="K66" s="151"/>
      <c r="L66" s="152"/>
      <c r="M66" s="65"/>
    </row>
    <row r="67" spans="1:13" ht="30.75" customHeight="1">
      <c r="A67" s="130"/>
      <c r="B67" s="164" t="s">
        <v>113</v>
      </c>
      <c r="C67" s="273" t="s">
        <v>123</v>
      </c>
      <c r="D67" s="274"/>
      <c r="E67" s="274"/>
      <c r="F67" s="274"/>
      <c r="G67" s="274"/>
      <c r="H67" s="274"/>
      <c r="I67" s="274"/>
      <c r="J67" s="274"/>
      <c r="K67" s="274"/>
      <c r="L67" s="275"/>
      <c r="M67" s="65"/>
    </row>
    <row r="68" spans="1:13" ht="59.25" customHeight="1">
      <c r="A68" s="130"/>
      <c r="B68" s="154"/>
      <c r="C68" s="284" t="s">
        <v>205</v>
      </c>
      <c r="D68" s="284"/>
      <c r="E68" s="284"/>
      <c r="F68" s="284"/>
      <c r="G68" s="284"/>
      <c r="H68" s="284"/>
      <c r="I68" s="284"/>
      <c r="J68" s="284"/>
      <c r="K68" s="284"/>
      <c r="L68" s="285"/>
      <c r="M68" s="65"/>
    </row>
    <row r="69" spans="1:13" ht="14.25" customHeight="1">
      <c r="A69" s="130"/>
      <c r="B69" s="154"/>
      <c r="C69" s="151"/>
      <c r="D69" s="151"/>
      <c r="E69" s="151"/>
      <c r="F69" s="151"/>
      <c r="G69" s="151"/>
      <c r="H69" s="151"/>
      <c r="I69" s="151"/>
      <c r="J69" s="151"/>
      <c r="K69" s="151"/>
      <c r="L69" s="152"/>
      <c r="M69" s="65"/>
    </row>
    <row r="70" spans="1:13" ht="12.75" customHeight="1">
      <c r="A70" s="130"/>
      <c r="B70" s="164" t="s">
        <v>109</v>
      </c>
      <c r="C70" s="274" t="s">
        <v>23</v>
      </c>
      <c r="D70" s="274"/>
      <c r="E70" s="274"/>
      <c r="F70" s="274"/>
      <c r="G70" s="274"/>
      <c r="H70" s="65"/>
      <c r="I70" s="65"/>
      <c r="J70" s="65"/>
      <c r="K70" s="65"/>
      <c r="L70" s="165"/>
      <c r="M70" s="65"/>
    </row>
    <row r="71" spans="1:13" ht="33.75" customHeight="1">
      <c r="A71" s="130"/>
      <c r="B71" s="154"/>
      <c r="C71" s="160"/>
      <c r="D71" s="282" t="s">
        <v>135</v>
      </c>
      <c r="E71" s="276"/>
      <c r="F71" s="276"/>
      <c r="G71" s="276"/>
      <c r="H71" s="276"/>
      <c r="I71" s="276"/>
      <c r="J71" s="276"/>
      <c r="K71" s="276"/>
      <c r="L71" s="277"/>
      <c r="M71" s="65"/>
    </row>
    <row r="72" spans="1:13" ht="18.75" customHeight="1">
      <c r="A72" s="130"/>
      <c r="B72" s="154"/>
      <c r="C72" s="160"/>
      <c r="D72" s="276" t="s">
        <v>115</v>
      </c>
      <c r="E72" s="276"/>
      <c r="F72" s="276"/>
      <c r="G72" s="276"/>
      <c r="H72" s="276"/>
      <c r="I72" s="276"/>
      <c r="J72" s="276"/>
      <c r="K72" s="276"/>
      <c r="L72" s="277"/>
      <c r="M72" s="65"/>
    </row>
    <row r="73" spans="1:13" ht="18.75" customHeight="1">
      <c r="A73" s="130"/>
      <c r="B73" s="154"/>
      <c r="C73" s="160"/>
      <c r="D73" s="276" t="s">
        <v>116</v>
      </c>
      <c r="E73" s="276"/>
      <c r="F73" s="276"/>
      <c r="G73" s="276"/>
      <c r="H73" s="276"/>
      <c r="I73" s="276"/>
      <c r="J73" s="276"/>
      <c r="K73" s="276"/>
      <c r="L73" s="277"/>
      <c r="M73" s="65"/>
    </row>
    <row r="74" spans="1:13" ht="18.75" customHeight="1">
      <c r="A74" s="130"/>
      <c r="B74" s="166"/>
      <c r="C74" s="160"/>
      <c r="D74" s="276" t="s">
        <v>117</v>
      </c>
      <c r="E74" s="276"/>
      <c r="F74" s="276"/>
      <c r="G74" s="276"/>
      <c r="H74" s="276"/>
      <c r="I74" s="276"/>
      <c r="J74" s="276"/>
      <c r="K74" s="276"/>
      <c r="L74" s="277"/>
      <c r="M74" s="65"/>
    </row>
    <row r="75" spans="1:13" ht="33.75" customHeight="1">
      <c r="A75" s="130"/>
      <c r="B75" s="154"/>
      <c r="C75" s="163"/>
      <c r="D75" s="276" t="s">
        <v>118</v>
      </c>
      <c r="E75" s="276"/>
      <c r="F75" s="276"/>
      <c r="G75" s="276"/>
      <c r="H75" s="276"/>
      <c r="I75" s="276"/>
      <c r="J75" s="276"/>
      <c r="K75" s="276"/>
      <c r="L75" s="277"/>
      <c r="M75" s="65"/>
    </row>
    <row r="76" spans="1:13" ht="9.75" customHeight="1">
      <c r="A76" s="130"/>
      <c r="B76" s="167"/>
      <c r="C76" s="155"/>
      <c r="D76" s="163"/>
      <c r="E76" s="168"/>
      <c r="F76" s="146"/>
      <c r="G76" s="135"/>
      <c r="H76" s="135"/>
      <c r="I76" s="252"/>
      <c r="J76" s="252"/>
      <c r="K76" s="146"/>
      <c r="L76" s="142"/>
      <c r="M76" s="65"/>
    </row>
    <row r="77" spans="1:13" ht="25.5" customHeight="1">
      <c r="A77" s="130"/>
      <c r="B77" s="164" t="s">
        <v>114</v>
      </c>
      <c r="C77" s="274" t="s">
        <v>194</v>
      </c>
      <c r="D77" s="274"/>
      <c r="E77" s="274"/>
      <c r="F77" s="274"/>
      <c r="G77" s="274"/>
      <c r="H77" s="274"/>
      <c r="I77" s="274"/>
      <c r="J77" s="274"/>
      <c r="K77" s="274"/>
      <c r="L77" s="275"/>
      <c r="M77" s="65"/>
    </row>
    <row r="78" spans="1:13" ht="8.25" customHeight="1">
      <c r="A78" s="130"/>
      <c r="B78" s="169"/>
      <c r="C78" s="170"/>
      <c r="D78" s="170"/>
      <c r="E78" s="170"/>
      <c r="F78" s="170"/>
      <c r="G78" s="170"/>
      <c r="H78" s="170"/>
      <c r="I78" s="170"/>
      <c r="J78" s="170"/>
      <c r="K78" s="170"/>
      <c r="L78" s="171"/>
      <c r="M78" s="65"/>
    </row>
    <row r="79" spans="1:13" ht="16.5" customHeight="1">
      <c r="A79" s="130"/>
      <c r="B79" s="195"/>
      <c r="C79" s="196"/>
      <c r="D79" s="196"/>
      <c r="E79" s="197"/>
      <c r="F79" s="198"/>
      <c r="G79" s="241" t="s">
        <v>125</v>
      </c>
      <c r="H79" s="199"/>
      <c r="I79" s="254"/>
      <c r="J79" s="254"/>
      <c r="K79" s="198"/>
      <c r="L79" s="200"/>
      <c r="M79" s="65"/>
    </row>
    <row r="80" spans="1:13" ht="16.5" customHeight="1">
      <c r="A80" s="130"/>
      <c r="B80" s="169"/>
      <c r="C80" s="170"/>
      <c r="D80" s="170"/>
      <c r="E80" s="170"/>
      <c r="F80" s="170"/>
      <c r="G80" s="170"/>
      <c r="H80" s="170"/>
      <c r="I80" s="170"/>
      <c r="J80" s="170"/>
      <c r="K80" s="170"/>
      <c r="L80" s="171"/>
      <c r="M80" s="65"/>
    </row>
    <row r="81" spans="1:13" ht="12.75">
      <c r="A81" s="130"/>
      <c r="B81" s="287" t="s">
        <v>168</v>
      </c>
      <c r="C81" s="288"/>
      <c r="D81" s="288"/>
      <c r="E81" s="288"/>
      <c r="F81" s="288"/>
      <c r="G81" s="288"/>
      <c r="H81" s="288"/>
      <c r="I81" s="288"/>
      <c r="J81" s="288"/>
      <c r="K81" s="288"/>
      <c r="L81" s="289"/>
      <c r="M81" s="65"/>
    </row>
    <row r="82" spans="1:13" ht="5.25" customHeight="1">
      <c r="A82" s="130"/>
      <c r="B82" s="167"/>
      <c r="C82" s="155"/>
      <c r="D82" s="172"/>
      <c r="E82" s="172"/>
      <c r="F82" s="172"/>
      <c r="G82" s="172"/>
      <c r="H82" s="172"/>
      <c r="I82" s="172"/>
      <c r="J82" s="172"/>
      <c r="K82" s="172"/>
      <c r="L82" s="173"/>
      <c r="M82" s="65"/>
    </row>
    <row r="83" spans="1:13" ht="12.75" customHeight="1">
      <c r="A83" s="130"/>
      <c r="B83" s="295" t="s">
        <v>124</v>
      </c>
      <c r="C83" s="274"/>
      <c r="D83" s="274"/>
      <c r="E83" s="274"/>
      <c r="F83" s="274"/>
      <c r="G83" s="274"/>
      <c r="H83" s="274"/>
      <c r="I83" s="274"/>
      <c r="J83" s="274"/>
      <c r="K83" s="274"/>
      <c r="L83" s="275"/>
      <c r="M83" s="65"/>
    </row>
    <row r="84" spans="1:13" ht="78" customHeight="1">
      <c r="A84" s="130"/>
      <c r="B84" s="167"/>
      <c r="C84" s="284" t="s">
        <v>138</v>
      </c>
      <c r="D84" s="293"/>
      <c r="E84" s="293"/>
      <c r="F84" s="293"/>
      <c r="G84" s="293"/>
      <c r="H84" s="293"/>
      <c r="I84" s="293"/>
      <c r="J84" s="293"/>
      <c r="K84" s="293"/>
      <c r="L84" s="294"/>
      <c r="M84" s="65"/>
    </row>
    <row r="85" spans="1:13" ht="6.75" customHeight="1">
      <c r="A85" s="130"/>
      <c r="B85" s="167"/>
      <c r="C85" s="155"/>
      <c r="D85" s="155"/>
      <c r="E85" s="155"/>
      <c r="F85" s="155"/>
      <c r="G85" s="155"/>
      <c r="H85" s="155"/>
      <c r="I85" s="155"/>
      <c r="J85" s="155"/>
      <c r="K85" s="155"/>
      <c r="L85" s="156"/>
      <c r="M85" s="65"/>
    </row>
    <row r="86" spans="1:13" ht="39.75" customHeight="1">
      <c r="A86" s="130"/>
      <c r="B86" s="278" t="s">
        <v>169</v>
      </c>
      <c r="C86" s="274"/>
      <c r="D86" s="274"/>
      <c r="E86" s="274"/>
      <c r="F86" s="274"/>
      <c r="G86" s="274"/>
      <c r="H86" s="274"/>
      <c r="I86" s="274"/>
      <c r="J86" s="274"/>
      <c r="K86" s="274"/>
      <c r="L86" s="275"/>
      <c r="M86" s="65"/>
    </row>
    <row r="87" spans="1:13" ht="70.5" customHeight="1">
      <c r="A87" s="130"/>
      <c r="B87" s="167"/>
      <c r="C87" s="284" t="s">
        <v>126</v>
      </c>
      <c r="D87" s="293"/>
      <c r="E87" s="293"/>
      <c r="F87" s="293"/>
      <c r="G87" s="293"/>
      <c r="H87" s="293"/>
      <c r="I87" s="293"/>
      <c r="J87" s="293"/>
      <c r="K87" s="293"/>
      <c r="L87" s="294"/>
      <c r="M87" s="65"/>
    </row>
    <row r="88" spans="1:13" ht="5.25" customHeight="1">
      <c r="A88" s="130"/>
      <c r="B88" s="167"/>
      <c r="C88" s="155"/>
      <c r="D88" s="155"/>
      <c r="E88" s="155"/>
      <c r="F88" s="155"/>
      <c r="G88" s="155"/>
      <c r="H88" s="155"/>
      <c r="I88" s="155"/>
      <c r="J88" s="155"/>
      <c r="K88" s="155"/>
      <c r="L88" s="156"/>
      <c r="M88" s="65"/>
    </row>
    <row r="89" spans="1:13" ht="13.5" customHeight="1">
      <c r="A89" s="130"/>
      <c r="B89" s="290" t="s">
        <v>139</v>
      </c>
      <c r="C89" s="291"/>
      <c r="D89" s="291"/>
      <c r="E89" s="291"/>
      <c r="F89" s="291"/>
      <c r="G89" s="291"/>
      <c r="H89" s="291"/>
      <c r="I89" s="291"/>
      <c r="J89" s="291"/>
      <c r="K89" s="291"/>
      <c r="L89" s="292"/>
      <c r="M89" s="65"/>
    </row>
    <row r="90" spans="1:13" ht="6" customHeight="1" thickBot="1">
      <c r="A90" s="130"/>
      <c r="B90" s="201"/>
      <c r="C90" s="202"/>
      <c r="D90" s="202"/>
      <c r="E90" s="203"/>
      <c r="F90" s="204"/>
      <c r="G90" s="205"/>
      <c r="H90" s="205"/>
      <c r="I90" s="255"/>
      <c r="J90" s="255"/>
      <c r="K90" s="204"/>
      <c r="L90" s="206"/>
      <c r="M90" s="65"/>
    </row>
    <row r="91" spans="1:13" ht="12.75">
      <c r="A91" s="130"/>
      <c r="B91" s="130"/>
      <c r="C91" s="130"/>
      <c r="D91" s="130"/>
      <c r="E91" s="130"/>
      <c r="F91" s="130"/>
      <c r="G91" s="130"/>
      <c r="H91" s="130"/>
      <c r="I91" s="130"/>
      <c r="J91" s="130"/>
      <c r="K91" s="130"/>
      <c r="L91" s="130"/>
      <c r="M91" s="65"/>
    </row>
    <row r="92" spans="1:13" ht="3.75" customHeight="1" thickBot="1">
      <c r="A92" s="130"/>
      <c r="B92" s="141"/>
      <c r="C92" s="144"/>
      <c r="D92" s="145"/>
      <c r="E92" s="145"/>
      <c r="F92" s="145"/>
      <c r="G92" s="145"/>
      <c r="H92" s="145"/>
      <c r="I92" s="145"/>
      <c r="J92" s="141"/>
      <c r="K92" s="146"/>
      <c r="L92" s="146"/>
      <c r="M92" s="65"/>
    </row>
    <row r="93" spans="1:13" ht="4.5" customHeight="1">
      <c r="A93" s="130"/>
      <c r="B93" s="134"/>
      <c r="C93" s="174"/>
      <c r="D93" s="175"/>
      <c r="E93" s="175"/>
      <c r="F93" s="175"/>
      <c r="G93" s="175"/>
      <c r="H93" s="175"/>
      <c r="I93" s="175"/>
      <c r="J93" s="175"/>
      <c r="K93" s="176"/>
      <c r="L93" s="130"/>
      <c r="M93" s="65"/>
    </row>
    <row r="94" spans="1:13" ht="12.75">
      <c r="A94" s="130"/>
      <c r="B94" s="130"/>
      <c r="C94" s="177"/>
      <c r="D94" s="178" t="s">
        <v>128</v>
      </c>
      <c r="E94" s="179"/>
      <c r="F94" s="179"/>
      <c r="G94" s="179"/>
      <c r="H94" s="179"/>
      <c r="I94" s="179"/>
      <c r="J94" s="179"/>
      <c r="K94" s="180"/>
      <c r="L94" s="130"/>
      <c r="M94" s="65"/>
    </row>
    <row r="95" spans="1:13" ht="2.25" customHeight="1" hidden="1">
      <c r="A95" s="130"/>
      <c r="B95" s="130"/>
      <c r="C95" s="177"/>
      <c r="D95" s="179"/>
      <c r="E95" s="179"/>
      <c r="F95" s="179"/>
      <c r="G95" s="179"/>
      <c r="H95" s="179"/>
      <c r="I95" s="179"/>
      <c r="J95" s="179"/>
      <c r="K95" s="180"/>
      <c r="L95" s="130"/>
      <c r="M95" s="65"/>
    </row>
    <row r="96" spans="1:13" ht="12.75">
      <c r="A96" s="130"/>
      <c r="B96" s="130"/>
      <c r="C96" s="177"/>
      <c r="D96" s="207" t="s">
        <v>137</v>
      </c>
      <c r="E96" s="179"/>
      <c r="F96" s="179"/>
      <c r="G96" s="179"/>
      <c r="H96" s="179"/>
      <c r="I96" s="179"/>
      <c r="J96" s="179"/>
      <c r="K96" s="180"/>
      <c r="L96" s="130"/>
      <c r="M96" s="65"/>
    </row>
    <row r="97" spans="1:13" ht="25.5" customHeight="1">
      <c r="A97" s="130"/>
      <c r="B97" s="130"/>
      <c r="C97" s="177"/>
      <c r="D97" s="269" t="s">
        <v>196</v>
      </c>
      <c r="E97" s="269"/>
      <c r="F97" s="269"/>
      <c r="G97" s="269"/>
      <c r="H97" s="269"/>
      <c r="I97" s="269"/>
      <c r="J97" s="269"/>
      <c r="K97" s="270"/>
      <c r="L97" s="130"/>
      <c r="M97" s="65"/>
    </row>
    <row r="98" spans="1:13" ht="4.5" customHeight="1">
      <c r="A98" s="130"/>
      <c r="B98" s="130"/>
      <c r="C98" s="177"/>
      <c r="D98" s="179"/>
      <c r="E98" s="179"/>
      <c r="F98" s="179"/>
      <c r="G98" s="179"/>
      <c r="H98" s="179"/>
      <c r="I98" s="179"/>
      <c r="J98" s="179"/>
      <c r="K98" s="180"/>
      <c r="L98" s="130"/>
      <c r="M98" s="65"/>
    </row>
    <row r="99" spans="1:13" ht="12.75">
      <c r="A99" s="130"/>
      <c r="B99" s="130"/>
      <c r="C99" s="177"/>
      <c r="D99" s="178" t="s">
        <v>129</v>
      </c>
      <c r="E99" s="179"/>
      <c r="F99" s="179"/>
      <c r="G99" s="179"/>
      <c r="H99" s="179"/>
      <c r="I99" s="179"/>
      <c r="J99" s="179"/>
      <c r="K99" s="180"/>
      <c r="L99" s="130"/>
      <c r="M99" s="65"/>
    </row>
    <row r="100" spans="1:13" ht="12.75">
      <c r="A100" s="130"/>
      <c r="B100" s="130"/>
      <c r="C100" s="177"/>
      <c r="D100" s="207" t="s">
        <v>130</v>
      </c>
      <c r="E100" s="179"/>
      <c r="F100" s="179"/>
      <c r="G100" s="179"/>
      <c r="H100" s="179"/>
      <c r="I100" s="179"/>
      <c r="J100" s="179"/>
      <c r="K100" s="180"/>
      <c r="L100" s="130"/>
      <c r="M100" s="65"/>
    </row>
    <row r="101" spans="1:13" ht="12.75">
      <c r="A101" s="130"/>
      <c r="B101" s="130"/>
      <c r="C101" s="177"/>
      <c r="D101" s="207" t="s">
        <v>132</v>
      </c>
      <c r="E101" s="179"/>
      <c r="F101" s="179"/>
      <c r="G101" s="179"/>
      <c r="H101" s="179"/>
      <c r="I101" s="179"/>
      <c r="J101" s="179"/>
      <c r="K101" s="180"/>
      <c r="L101" s="130"/>
      <c r="M101" s="65"/>
    </row>
    <row r="102" spans="1:13" ht="12.75">
      <c r="A102" s="130"/>
      <c r="B102" s="130"/>
      <c r="C102" s="177"/>
      <c r="D102" s="207" t="s">
        <v>131</v>
      </c>
      <c r="E102" s="179"/>
      <c r="F102" s="179"/>
      <c r="G102" s="179"/>
      <c r="H102" s="179"/>
      <c r="I102" s="179"/>
      <c r="J102" s="179"/>
      <c r="K102" s="180"/>
      <c r="L102" s="130"/>
      <c r="M102" s="65"/>
    </row>
    <row r="103" spans="1:12" ht="5.25" customHeight="1">
      <c r="A103"/>
      <c r="B103"/>
      <c r="C103" s="177"/>
      <c r="D103" s="179"/>
      <c r="E103" s="179"/>
      <c r="F103" s="179"/>
      <c r="G103" s="179"/>
      <c r="H103" s="179"/>
      <c r="I103" s="179"/>
      <c r="J103" s="179"/>
      <c r="K103" s="180"/>
      <c r="L103"/>
    </row>
    <row r="104" spans="1:12" ht="12.75">
      <c r="A104"/>
      <c r="B104"/>
      <c r="C104" s="177"/>
      <c r="D104" s="178" t="s">
        <v>133</v>
      </c>
      <c r="E104" s="179"/>
      <c r="F104" s="179"/>
      <c r="G104" s="179"/>
      <c r="H104" s="179"/>
      <c r="I104" s="179"/>
      <c r="J104" s="179"/>
      <c r="K104" s="180"/>
      <c r="L104"/>
    </row>
    <row r="105" spans="1:12" ht="12.75">
      <c r="A105"/>
      <c r="B105"/>
      <c r="C105" s="177"/>
      <c r="D105" s="207" t="s">
        <v>130</v>
      </c>
      <c r="E105" s="179"/>
      <c r="F105" s="179"/>
      <c r="G105" s="179"/>
      <c r="H105" s="179"/>
      <c r="I105" s="179"/>
      <c r="J105" s="179"/>
      <c r="K105" s="180"/>
      <c r="L105"/>
    </row>
    <row r="106" spans="3:11" ht="12.75">
      <c r="C106" s="177"/>
      <c r="D106" s="207" t="s">
        <v>134</v>
      </c>
      <c r="E106" s="179"/>
      <c r="F106" s="179"/>
      <c r="G106" s="179"/>
      <c r="H106" s="179"/>
      <c r="I106" s="179"/>
      <c r="J106" s="179"/>
      <c r="K106" s="180"/>
    </row>
    <row r="107" spans="3:11" ht="12.75">
      <c r="C107" s="177"/>
      <c r="D107" s="181" t="s">
        <v>140</v>
      </c>
      <c r="E107" s="179"/>
      <c r="F107" s="179"/>
      <c r="G107" s="179"/>
      <c r="H107" s="179"/>
      <c r="I107" s="179"/>
      <c r="J107" s="179"/>
      <c r="K107" s="180"/>
    </row>
    <row r="108" spans="3:11" ht="12.75">
      <c r="C108" s="177"/>
      <c r="D108" s="181" t="s">
        <v>141</v>
      </c>
      <c r="E108" s="179"/>
      <c r="F108" s="179"/>
      <c r="G108" s="179"/>
      <c r="H108" s="179"/>
      <c r="I108" s="179"/>
      <c r="J108" s="179"/>
      <c r="K108" s="180"/>
    </row>
    <row r="109" spans="3:11" ht="4.5" customHeight="1" thickBot="1">
      <c r="C109" s="182"/>
      <c r="D109" s="183"/>
      <c r="E109" s="183"/>
      <c r="F109" s="183"/>
      <c r="G109" s="183"/>
      <c r="H109" s="183"/>
      <c r="I109" s="183"/>
      <c r="J109" s="183"/>
      <c r="K109" s="184"/>
    </row>
    <row r="110" ht="4.5" customHeight="1"/>
    <row r="111" ht="4.5" customHeight="1"/>
    <row r="114" ht="12.75">
      <c r="H114" s="208" t="s">
        <v>136</v>
      </c>
    </row>
  </sheetData>
  <sheetProtection password="CFEB" sheet="1"/>
  <mergeCells count="52">
    <mergeCell ref="B1:J2"/>
    <mergeCell ref="B7:J7"/>
    <mergeCell ref="B8:J8"/>
    <mergeCell ref="B27:E27"/>
    <mergeCell ref="B13:J13"/>
    <mergeCell ref="B15:J15"/>
    <mergeCell ref="B18:J18"/>
    <mergeCell ref="B9:K12"/>
    <mergeCell ref="B3:J3"/>
    <mergeCell ref="B16:K16"/>
    <mergeCell ref="B17:K17"/>
    <mergeCell ref="B14:K14"/>
    <mergeCell ref="B30:L32"/>
    <mergeCell ref="B37:L37"/>
    <mergeCell ref="B29:L29"/>
    <mergeCell ref="B33:L35"/>
    <mergeCell ref="D48:L48"/>
    <mergeCell ref="D51:E51"/>
    <mergeCell ref="C41:J41"/>
    <mergeCell ref="D49:E49"/>
    <mergeCell ref="B48:C48"/>
    <mergeCell ref="C38:I38"/>
    <mergeCell ref="C39:I39"/>
    <mergeCell ref="C46:L46"/>
    <mergeCell ref="B45:L45"/>
    <mergeCell ref="C40:L40"/>
    <mergeCell ref="B43:L43"/>
    <mergeCell ref="B89:L89"/>
    <mergeCell ref="B86:L86"/>
    <mergeCell ref="C87:L87"/>
    <mergeCell ref="B81:L81"/>
    <mergeCell ref="B83:L83"/>
    <mergeCell ref="C77:L77"/>
    <mergeCell ref="I58:J58"/>
    <mergeCell ref="C61:L61"/>
    <mergeCell ref="C84:L84"/>
    <mergeCell ref="D74:L74"/>
    <mergeCell ref="C55:K55"/>
    <mergeCell ref="D72:L72"/>
    <mergeCell ref="C68:L68"/>
    <mergeCell ref="C63:K63"/>
    <mergeCell ref="C70:G70"/>
    <mergeCell ref="D97:K97"/>
    <mergeCell ref="D50:L50"/>
    <mergeCell ref="D52:L52"/>
    <mergeCell ref="C65:L65"/>
    <mergeCell ref="D73:L73"/>
    <mergeCell ref="C67:L67"/>
    <mergeCell ref="B56:L56"/>
    <mergeCell ref="B54:L54"/>
    <mergeCell ref="D71:L71"/>
    <mergeCell ref="D75:L75"/>
  </mergeCells>
  <printOptions/>
  <pageMargins left="0.4330708661417323" right="0.4330708661417323" top="0.3937007874015748" bottom="0.3937007874015748" header="0.3937007874015748" footer="0.4330708661417323"/>
  <pageSetup orientation="landscape" paperSize="9" r:id="rId5"/>
  <drawing r:id="rId4"/>
  <legacyDrawing r:id="rId3"/>
  <oleObjects>
    <oleObject progId="" shapeId="4914108" r:id="rId1"/>
    <oleObject progId="" shapeId="4915397" r:id="rId2"/>
  </oleObjects>
</worksheet>
</file>

<file path=xl/worksheets/sheet2.xml><?xml version="1.0" encoding="utf-8"?>
<worksheet xmlns="http://schemas.openxmlformats.org/spreadsheetml/2006/main" xmlns:r="http://schemas.openxmlformats.org/officeDocument/2006/relationships">
  <sheetPr codeName="Feuil4"/>
  <dimension ref="A1:BA41"/>
  <sheetViews>
    <sheetView showGridLines="0" showRowColHeaders="0" tabSelected="1" zoomScalePageLayoutView="0" workbookViewId="0" topLeftCell="A1">
      <selection activeCell="F2" sqref="F2:J2"/>
    </sheetView>
  </sheetViews>
  <sheetFormatPr defaultColWidth="11.421875" defaultRowHeight="12.75" customHeight="1"/>
  <cols>
    <col min="1" max="1" width="4.421875" style="60" customWidth="1"/>
    <col min="2" max="2" width="2.8515625" style="60" customWidth="1"/>
    <col min="3" max="3" width="7.28125" style="60" customWidth="1"/>
    <col min="4" max="4" width="2.7109375" style="60" customWidth="1"/>
    <col min="5" max="5" width="19.28125" style="60" customWidth="1"/>
    <col min="6" max="6" width="0.71875" style="60" customWidth="1"/>
    <col min="7" max="7" width="7.140625" style="60" customWidth="1"/>
    <col min="8" max="8" width="0.71875" style="60" customWidth="1"/>
    <col min="9" max="9" width="8.140625" style="60" customWidth="1"/>
    <col min="10" max="10" width="2.8515625" style="60" customWidth="1"/>
    <col min="11" max="11" width="5.421875" style="60" customWidth="1"/>
    <col min="12" max="12" width="21.8515625" style="93" customWidth="1"/>
    <col min="13" max="13" width="4.421875" style="93" customWidth="1"/>
    <col min="14" max="14" width="0.71875" style="60" customWidth="1"/>
    <col min="15" max="15" width="5.00390625" style="60" customWidth="1"/>
    <col min="16" max="16" width="0.71875" style="60" customWidth="1"/>
    <col min="17" max="17" width="5.00390625" style="60" customWidth="1"/>
    <col min="18" max="18" width="0.71875" style="60" customWidth="1"/>
    <col min="19" max="19" width="5.00390625" style="60" customWidth="1"/>
    <col min="20" max="20" width="3.57421875" style="60" hidden="1" customWidth="1"/>
    <col min="21" max="21" width="24.28125" style="60" hidden="1" customWidth="1"/>
    <col min="22" max="22" width="0.71875" style="60" hidden="1" customWidth="1"/>
    <col min="23" max="23" width="5.8515625" style="60" hidden="1" customWidth="1"/>
    <col min="24" max="24" width="3.57421875" style="60" hidden="1" customWidth="1"/>
    <col min="25" max="25" width="24.28125" style="60" hidden="1" customWidth="1"/>
    <col min="26" max="26" width="0.71875" style="60" hidden="1" customWidth="1"/>
    <col min="27" max="27" width="5.8515625" style="60" hidden="1" customWidth="1"/>
    <col min="28" max="28" width="2.8515625" style="60" hidden="1" customWidth="1"/>
    <col min="29" max="29" width="22.8515625" style="60" hidden="1" customWidth="1"/>
    <col min="30" max="30" width="0.71875" style="60" hidden="1" customWidth="1"/>
    <col min="31" max="31" width="5.8515625" style="60" hidden="1" customWidth="1"/>
    <col min="32" max="32" width="3.57421875" style="60" hidden="1" customWidth="1"/>
    <col min="33" max="33" width="21.421875" style="60" hidden="1" customWidth="1"/>
    <col min="34" max="34" width="0.71875" style="60" hidden="1" customWidth="1"/>
    <col min="35" max="35" width="5.8515625" style="60" hidden="1" customWidth="1"/>
    <col min="36" max="36" width="3.57421875" style="60" hidden="1" customWidth="1"/>
    <col min="37" max="37" width="5.421875" style="60" hidden="1" customWidth="1"/>
    <col min="38" max="38" width="0.71875" style="60" hidden="1" customWidth="1"/>
    <col min="39" max="39" width="5.8515625" style="60" hidden="1" customWidth="1"/>
    <col min="40" max="40" width="2.8515625" style="60" hidden="1" customWidth="1"/>
    <col min="41" max="41" width="20.7109375" style="60" hidden="1" customWidth="1"/>
    <col min="42" max="42" width="0.85546875" style="60" hidden="1" customWidth="1"/>
    <col min="43" max="43" width="5.8515625" style="60" hidden="1" customWidth="1"/>
    <col min="44" max="44" width="2.8515625" style="60" hidden="1" customWidth="1"/>
    <col min="45" max="45" width="22.8515625" style="60" hidden="1" customWidth="1"/>
    <col min="46" max="46" width="0.71875" style="60" hidden="1" customWidth="1"/>
    <col min="47" max="47" width="5.8515625" style="60" hidden="1" customWidth="1"/>
    <col min="48" max="48" width="3.57421875" style="60" hidden="1" customWidth="1"/>
    <col min="49" max="49" width="21.421875" style="60" hidden="1" customWidth="1"/>
    <col min="50" max="50" width="0.71875" style="60" hidden="1" customWidth="1"/>
    <col min="51" max="51" width="5.8515625" style="60" hidden="1" customWidth="1"/>
    <col min="52" max="52" width="2.140625" style="60" hidden="1" customWidth="1"/>
    <col min="53" max="53" width="0.71875" style="60" customWidth="1"/>
    <col min="54" max="16384" width="11.421875" style="60" customWidth="1"/>
  </cols>
  <sheetData>
    <row r="1" spans="1:53" ht="64.5" customHeight="1">
      <c r="A1" s="319" t="s">
        <v>217</v>
      </c>
      <c r="B1" s="319"/>
      <c r="C1" s="319"/>
      <c r="D1" s="57"/>
      <c r="E1" s="58" t="s">
        <v>93</v>
      </c>
      <c r="F1" s="59"/>
      <c r="G1" s="58"/>
      <c r="H1" s="59"/>
      <c r="I1" s="57"/>
      <c r="J1" s="59"/>
      <c r="K1" s="59"/>
      <c r="L1" s="99" t="s">
        <v>99</v>
      </c>
      <c r="M1" s="58"/>
      <c r="N1" s="57"/>
      <c r="O1" s="57"/>
      <c r="P1" s="57"/>
      <c r="Q1" s="57"/>
      <c r="R1" s="57"/>
      <c r="S1" s="57"/>
      <c r="T1" s="5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57"/>
      <c r="AZ1" s="57"/>
      <c r="BA1" s="57"/>
    </row>
    <row r="2" spans="1:53" ht="12.75" customHeight="1">
      <c r="A2" s="266"/>
      <c r="B2" s="267"/>
      <c r="C2" s="268"/>
      <c r="E2" s="81" t="s">
        <v>92</v>
      </c>
      <c r="F2" s="333" t="s">
        <v>223</v>
      </c>
      <c r="G2" s="334"/>
      <c r="H2" s="334"/>
      <c r="I2" s="334"/>
      <c r="J2" s="335"/>
      <c r="L2" s="124" t="s">
        <v>222</v>
      </c>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row>
    <row r="3" spans="2:53" ht="15.75" customHeight="1">
      <c r="B3" s="61"/>
      <c r="C3" s="61"/>
      <c r="D3" s="61"/>
      <c r="E3" s="79"/>
      <c r="F3" s="61"/>
      <c r="G3" s="79"/>
      <c r="H3" s="79">
        <f>IF($F$2="hauteur","Attention ! Méthode possible que pour un couvert monospécifique et certaines espèces !","")</f>
      </c>
      <c r="I3" s="61"/>
      <c r="J3" s="78"/>
      <c r="K3" s="78"/>
      <c r="L3" s="79"/>
      <c r="M3" s="78"/>
      <c r="N3" s="61"/>
      <c r="O3" s="61"/>
      <c r="P3" s="61"/>
      <c r="Q3" s="61"/>
      <c r="R3" s="61"/>
      <c r="S3" s="61"/>
      <c r="T3" s="61"/>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61"/>
      <c r="BA3" s="61"/>
    </row>
    <row r="4" spans="2:53" ht="17.25" customHeight="1">
      <c r="B4" s="62"/>
      <c r="C4" s="57"/>
      <c r="D4" s="57"/>
      <c r="E4" s="57"/>
      <c r="F4" s="57"/>
      <c r="G4" s="57"/>
      <c r="H4" s="57"/>
      <c r="I4" s="57"/>
      <c r="J4" s="57"/>
      <c r="K4" s="57"/>
      <c r="L4" s="73"/>
      <c r="M4" s="73"/>
      <c r="N4" s="57"/>
      <c r="O4" s="326" t="s">
        <v>76</v>
      </c>
      <c r="P4" s="326"/>
      <c r="Q4" s="326"/>
      <c r="R4" s="326"/>
      <c r="S4" s="326"/>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95"/>
    </row>
    <row r="5" spans="2:53" ht="12.75">
      <c r="B5" s="63"/>
      <c r="C5" s="324" t="s">
        <v>75</v>
      </c>
      <c r="D5" s="324"/>
      <c r="E5" s="324"/>
      <c r="G5" s="123"/>
      <c r="H5" s="66"/>
      <c r="J5" s="57"/>
      <c r="K5" s="57"/>
      <c r="L5" s="73"/>
      <c r="M5" s="73"/>
      <c r="N5" s="57"/>
      <c r="O5" s="5">
        <v>1</v>
      </c>
      <c r="P5" s="72"/>
      <c r="Q5" s="5">
        <v>2</v>
      </c>
      <c r="R5" s="72"/>
      <c r="S5" s="5">
        <v>3</v>
      </c>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77"/>
    </row>
    <row r="6" spans="2:53" ht="4.5" customHeight="1">
      <c r="B6" s="63"/>
      <c r="C6" s="65"/>
      <c r="D6" s="65"/>
      <c r="E6" s="74"/>
      <c r="F6" s="74"/>
      <c r="G6" s="74"/>
      <c r="H6" s="57"/>
      <c r="I6" s="57"/>
      <c r="J6" s="57"/>
      <c r="K6" s="57"/>
      <c r="L6" s="73"/>
      <c r="M6" s="73"/>
      <c r="N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77"/>
    </row>
    <row r="7" spans="2:53" s="57" customFormat="1" ht="12.75">
      <c r="B7" s="63"/>
      <c r="C7" s="82">
        <f>IF(AND($F$2="hauteur",D8&gt;1),"Méthode par mesure de hauteur possible seulement pour 1 espèce !","")</f>
      </c>
      <c r="D7" s="83"/>
      <c r="E7" s="84"/>
      <c r="F7" s="84"/>
      <c r="G7" s="84"/>
      <c r="H7" s="83"/>
      <c r="I7" s="83"/>
      <c r="J7" s="83"/>
      <c r="K7" s="85"/>
      <c r="L7" s="82">
        <f>IF(AND(L8="hauteur",OR(O8&gt;K8,Q8&gt;K8,S8&gt;K8)),"hauteur hors du domaine de validité !","")</f>
      </c>
      <c r="M7" s="82"/>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BA7" s="77"/>
    </row>
    <row r="8" spans="2:53" ht="12.75">
      <c r="B8" s="63"/>
      <c r="C8" s="6" t="s">
        <v>37</v>
      </c>
      <c r="D8" s="6">
        <v>1</v>
      </c>
      <c r="E8" s="328" t="s">
        <v>210</v>
      </c>
      <c r="F8" s="329"/>
      <c r="G8" s="330"/>
      <c r="H8" s="336" t="str">
        <f>IF(E8="","",(VLOOKUP(E8,abaques,3)))</f>
        <v>légumineuses</v>
      </c>
      <c r="I8" s="337"/>
      <c r="J8" s="338"/>
      <c r="K8" s="209">
        <f>IF(E8="",0,VLOOKUP(E8,abaques,12))</f>
        <v>0</v>
      </c>
      <c r="L8" s="29" t="str">
        <f>IF(AND($F$2="hauteur",E8&lt;&gt;""),IF(K8&lt;&gt;0,"Hauteur","Espèce non référencée"),IF($F$2="biomasse sèche","Biomasse aérienne sèche","Biomasse aérienne verte"))</f>
        <v>Biomasse aérienne sèche</v>
      </c>
      <c r="M8" s="28" t="str">
        <f>IF(L8="hauteur","(cm)",IF(L8="Espèce non référencée","","(g)"))</f>
        <v>(g)</v>
      </c>
      <c r="N8" s="66"/>
      <c r="O8" s="125">
        <v>100</v>
      </c>
      <c r="P8" s="98"/>
      <c r="Q8" s="125">
        <v>100</v>
      </c>
      <c r="R8" s="72"/>
      <c r="S8" s="125">
        <v>100</v>
      </c>
      <c r="T8" s="57"/>
      <c r="U8" s="35" t="s">
        <v>77</v>
      </c>
      <c r="V8" s="57"/>
      <c r="W8" s="2">
        <f>IF(OR($G$5="",I10=""),"",$G$5-I10)</f>
      </c>
      <c r="X8" s="57"/>
      <c r="Y8" s="13" t="s">
        <v>65</v>
      </c>
      <c r="Z8" s="57"/>
      <c r="AA8" s="14">
        <f>IF(OR(E8="",W8=""),"",VLOOKUP(E8,abaques,IF(W8&lt;60,4,IF(W8&lt;90,5,6))))</f>
      </c>
      <c r="AB8" s="57"/>
      <c r="AC8" s="13" t="s">
        <v>64</v>
      </c>
      <c r="AD8" s="57"/>
      <c r="AE8" s="15">
        <f>IF(OR(E8="",G$17=""),"",VLOOKUP(E8,abaques,IF(G$17&lt;1,7,IF(G$17&lt;2,8,IF(G$17&lt;3,9,10)))))</f>
        <v>2.2</v>
      </c>
      <c r="AF8" s="57"/>
      <c r="AG8" s="5" t="s">
        <v>62</v>
      </c>
      <c r="AH8" s="57"/>
      <c r="AI8" s="16">
        <f>IF(E8="","",VLOOKUP(E8,abaques,11))</f>
        <v>1.3</v>
      </c>
      <c r="AJ8" s="57"/>
      <c r="AM8" s="57"/>
      <c r="AN8" s="57"/>
      <c r="AO8" s="5" t="s">
        <v>85</v>
      </c>
      <c r="AP8" s="57"/>
      <c r="AQ8" s="14">
        <f>IF(AM10="","",IF(AM10&lt;15,50,IF(AM10&lt;30,80-2*AM10,20)))</f>
        <v>41.81818181818182</v>
      </c>
      <c r="AR8" s="57"/>
      <c r="AS8" s="13" t="s">
        <v>179</v>
      </c>
      <c r="AT8" s="57"/>
      <c r="AU8" s="222">
        <f>IF(E8="","",VLOOKUP(E8,abaques,17))</f>
        <v>0.4</v>
      </c>
      <c r="AV8" s="57"/>
      <c r="AW8" s="13" t="s">
        <v>182</v>
      </c>
      <c r="AX8" s="57"/>
      <c r="AY8" s="222">
        <f>IF(E8="","",VLOOKUP(E8,abaques,18))</f>
        <v>3.25</v>
      </c>
      <c r="AZ8" s="57"/>
      <c r="BA8" s="77"/>
    </row>
    <row r="9" spans="2:53" ht="6.75" customHeight="1">
      <c r="B9" s="63"/>
      <c r="C9" s="65"/>
      <c r="D9" s="65"/>
      <c r="E9" s="71"/>
      <c r="F9" s="71"/>
      <c r="G9" s="71"/>
      <c r="H9" s="65"/>
      <c r="I9" s="65"/>
      <c r="J9" s="210"/>
      <c r="K9" s="57"/>
      <c r="L9" s="73"/>
      <c r="M9" s="73"/>
      <c r="N9" s="57"/>
      <c r="O9" s="209">
        <f>IF(O8="","",VLOOKUP($E8,abaques,14)*POWER(O8,VLOOKUP($E8,abaques,15))+VLOOKUP($E8,abaques,16)*O8)</f>
        <v>0</v>
      </c>
      <c r="P9" s="209"/>
      <c r="Q9" s="209">
        <f>IF(Q8="","",VLOOKUP($E8,abaques,14)*POWER(Q8,VLOOKUP($E8,abaques,15))+VLOOKUP($E8,abaques,16)*Q8)</f>
        <v>0</v>
      </c>
      <c r="R9" s="211"/>
      <c r="S9" s="209">
        <f>IF(S8="","",VLOOKUP($E8,abaques,14)*POWER(S8,VLOOKUP($E8,abaques,15))+VLOOKUP($E8,abaques,16)*S8)</f>
        <v>0</v>
      </c>
      <c r="T9" s="57"/>
      <c r="U9" s="74"/>
      <c r="V9" s="57"/>
      <c r="W9" s="57"/>
      <c r="X9" s="57"/>
      <c r="Y9" s="74"/>
      <c r="Z9" s="57"/>
      <c r="AA9" s="57"/>
      <c r="AB9" s="57"/>
      <c r="AC9" s="212"/>
      <c r="AD9" s="213"/>
      <c r="AE9" s="213"/>
      <c r="AF9" s="213"/>
      <c r="AG9" s="76"/>
      <c r="AH9" s="73"/>
      <c r="AJ9" s="57"/>
      <c r="AK9" s="212"/>
      <c r="AL9" s="57"/>
      <c r="AM9" s="214"/>
      <c r="AN9" s="213"/>
      <c r="AO9" s="76"/>
      <c r="AP9" s="73"/>
      <c r="AR9" s="213"/>
      <c r="AS9" s="212"/>
      <c r="AT9" s="213"/>
      <c r="AU9" s="213"/>
      <c r="AV9" s="213"/>
      <c r="AW9" s="76"/>
      <c r="AX9" s="73"/>
      <c r="AZ9" s="57"/>
      <c r="BA9" s="77"/>
    </row>
    <row r="10" spans="2:53" ht="12.75">
      <c r="B10" s="63"/>
      <c r="C10" s="65"/>
      <c r="D10" s="66"/>
      <c r="E10" s="324" t="s">
        <v>91</v>
      </c>
      <c r="F10" s="324"/>
      <c r="G10" s="324"/>
      <c r="H10" s="66"/>
      <c r="I10" s="33">
        <v>41901</v>
      </c>
      <c r="J10" s="72"/>
      <c r="K10" s="65"/>
      <c r="L10" s="332" t="s">
        <v>61</v>
      </c>
      <c r="M10" s="332"/>
      <c r="N10" s="66"/>
      <c r="O10" s="34">
        <v>1</v>
      </c>
      <c r="P10" s="98"/>
      <c r="Q10" s="34">
        <v>1</v>
      </c>
      <c r="R10" s="72"/>
      <c r="S10" s="34">
        <f>IF($Q$10="","",$Q$10)</f>
        <v>1</v>
      </c>
      <c r="T10" s="57"/>
      <c r="U10" s="12" t="s">
        <v>78</v>
      </c>
      <c r="V10" s="75"/>
      <c r="W10" s="4">
        <f>IF(OR(L8="hauteur",$F$2="biomasse sèche"),"",IF(AND(O11="",Q11="",S11=""),"",AVERAGE(O11,Q11,S11)/100))</f>
      </c>
      <c r="X10" s="57"/>
      <c r="Y10" s="12" t="s">
        <v>80</v>
      </c>
      <c r="Z10" s="75"/>
      <c r="AA10" s="7">
        <f>IF(L8="hauteur",IF(AND(O9="",Q9="",S9=""),"",AVERAGE(O9,Q9,S9)),IF($F$2="biomasse sèche",IF(AND(O11="",Q11="",S11=""),"",AVERAGE(O11,Q11,S11)/100),IF(OR(W10="",AA8=""),"",W10*AA8/100)))</f>
        <v>1</v>
      </c>
      <c r="AB10" s="96">
        <f>AA10</f>
        <v>1</v>
      </c>
      <c r="AC10" s="12" t="s">
        <v>82</v>
      </c>
      <c r="AD10" s="75"/>
      <c r="AE10" s="3">
        <f>IF(AA10="","",AA10*AE8*10)</f>
        <v>22</v>
      </c>
      <c r="AF10" s="96"/>
      <c r="AG10" s="12" t="s">
        <v>84</v>
      </c>
      <c r="AH10" s="75"/>
      <c r="AI10" s="3">
        <f>IF(AE10="","",AI8*AE10)</f>
        <v>28.6</v>
      </c>
      <c r="AJ10" s="96">
        <f>AI10</f>
        <v>28.6</v>
      </c>
      <c r="AK10" s="12" t="s">
        <v>35</v>
      </c>
      <c r="AL10" s="57"/>
      <c r="AM10" s="3">
        <f>IF(AE8="","",42/AE8)</f>
        <v>19.09090909090909</v>
      </c>
      <c r="AN10" s="57"/>
      <c r="AO10" s="12" t="s">
        <v>86</v>
      </c>
      <c r="AP10" s="75"/>
      <c r="AQ10" s="3">
        <f>IF(AI10="","",AI10*AQ8/100)</f>
        <v>11.960000000000003</v>
      </c>
      <c r="AR10" s="219">
        <f>AQ10</f>
        <v>11.960000000000003</v>
      </c>
      <c r="AS10" s="12" t="s">
        <v>21</v>
      </c>
      <c r="AT10" s="75"/>
      <c r="AU10" s="3">
        <f>IF(AA10="","",AA10*AU8*AI8*10)</f>
        <v>5.2</v>
      </c>
      <c r="AV10" s="219">
        <f>AU10</f>
        <v>5.2</v>
      </c>
      <c r="AW10" s="12" t="s">
        <v>22</v>
      </c>
      <c r="AX10" s="75"/>
      <c r="AY10" s="3">
        <f>IF(AA10="","",AA10*AY8*AI8*10)</f>
        <v>42.25000000000001</v>
      </c>
      <c r="AZ10" s="219">
        <f>AY10</f>
        <v>42.25000000000001</v>
      </c>
      <c r="BA10" s="77"/>
    </row>
    <row r="11" spans="2:53" ht="12.75">
      <c r="B11" s="63"/>
      <c r="C11" s="67"/>
      <c r="D11" s="67"/>
      <c r="E11" s="331">
        <f>IF(W8&lt;0,"Erreur de date !","")</f>
      </c>
      <c r="F11" s="331"/>
      <c r="G11" s="331"/>
      <c r="H11" s="86"/>
      <c r="I11" s="86"/>
      <c r="J11" s="87"/>
      <c r="K11" s="87"/>
      <c r="L11" s="88"/>
      <c r="M11" s="88"/>
      <c r="N11" s="87"/>
      <c r="O11" s="215">
        <f>IF(OR(O8="",O10=""),"",O8/O10)</f>
        <v>100</v>
      </c>
      <c r="P11" s="215"/>
      <c r="Q11" s="215">
        <f>IF(OR(Q8="",Q10=""),"",Q8/Q10)</f>
        <v>100</v>
      </c>
      <c r="R11" s="215"/>
      <c r="S11" s="215">
        <f>IF(OR(S8="",S10=""),"",S8/S10)</f>
        <v>100</v>
      </c>
      <c r="T11" s="216"/>
      <c r="U11" s="217" t="s">
        <v>79</v>
      </c>
      <c r="V11" s="216"/>
      <c r="W11" s="216"/>
      <c r="X11" s="216"/>
      <c r="Y11" s="217" t="s">
        <v>81</v>
      </c>
      <c r="Z11" s="216"/>
      <c r="AA11" s="216"/>
      <c r="AB11" s="216"/>
      <c r="AC11" s="217" t="s">
        <v>83</v>
      </c>
      <c r="AD11" s="216"/>
      <c r="AE11" s="216"/>
      <c r="AF11" s="216"/>
      <c r="AG11" s="217" t="s">
        <v>83</v>
      </c>
      <c r="AH11" s="216"/>
      <c r="AI11" s="216"/>
      <c r="AJ11" s="216"/>
      <c r="AK11" s="217"/>
      <c r="AL11" s="216"/>
      <c r="AM11" s="216"/>
      <c r="AN11" s="216"/>
      <c r="AO11" s="217" t="s">
        <v>83</v>
      </c>
      <c r="AP11" s="216"/>
      <c r="AQ11" s="216"/>
      <c r="AR11" s="216"/>
      <c r="AS11" s="217" t="s">
        <v>83</v>
      </c>
      <c r="AT11" s="216"/>
      <c r="AU11" s="216"/>
      <c r="AV11" s="216"/>
      <c r="AW11" s="217" t="s">
        <v>83</v>
      </c>
      <c r="AX11" s="216"/>
      <c r="AY11" s="216"/>
      <c r="AZ11" s="218"/>
      <c r="BA11" s="77"/>
    </row>
    <row r="12" spans="2:53" ht="12.75" customHeight="1">
      <c r="B12" s="64"/>
      <c r="C12" s="68"/>
      <c r="D12" s="69"/>
      <c r="E12" s="61"/>
      <c r="F12" s="61"/>
      <c r="G12" s="61"/>
      <c r="H12" s="61"/>
      <c r="I12" s="61"/>
      <c r="J12" s="61"/>
      <c r="K12" s="61"/>
      <c r="L12" s="89"/>
      <c r="M12" s="89"/>
      <c r="N12" s="61"/>
      <c r="O12" s="61"/>
      <c r="P12" s="61"/>
      <c r="Q12" s="61">
        <f>IF($O$12="","",$O$12)</f>
      </c>
      <c r="R12" s="61"/>
      <c r="S12" s="61">
        <f>IF($Q$12="","",$Q$12)</f>
      </c>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94"/>
    </row>
    <row r="13" spans="2:53" ht="12.75">
      <c r="B13" s="57"/>
      <c r="C13" s="65"/>
      <c r="D13" s="70"/>
      <c r="E13" s="57"/>
      <c r="F13" s="57"/>
      <c r="G13" s="57"/>
      <c r="H13" s="57"/>
      <c r="I13" s="57"/>
      <c r="J13" s="57"/>
      <c r="K13" s="57"/>
      <c r="L13" s="73"/>
      <c r="M13" s="73"/>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row>
    <row r="14" spans="2:13" ht="12.75" customHeight="1">
      <c r="B14" s="17"/>
      <c r="C14" s="18"/>
      <c r="D14" s="18"/>
      <c r="E14" s="18"/>
      <c r="F14" s="18"/>
      <c r="G14" s="18"/>
      <c r="H14" s="19"/>
      <c r="I14" s="90"/>
      <c r="J14" s="90"/>
      <c r="K14" s="90"/>
      <c r="L14" s="91"/>
      <c r="M14" s="91"/>
    </row>
    <row r="15" spans="2:13" ht="12.75" customHeight="1">
      <c r="B15" s="20"/>
      <c r="C15" s="320" t="s">
        <v>171</v>
      </c>
      <c r="D15" s="320"/>
      <c r="E15" s="320"/>
      <c r="F15" s="21"/>
      <c r="G15" s="38"/>
      <c r="H15" s="22"/>
      <c r="J15" s="90"/>
      <c r="K15" s="90"/>
      <c r="L15" s="91"/>
      <c r="M15" s="91"/>
    </row>
    <row r="16" spans="2:51" ht="12.75" customHeight="1">
      <c r="B16" s="20"/>
      <c r="C16" s="236"/>
      <c r="D16" s="236"/>
      <c r="E16" s="236"/>
      <c r="F16" s="21"/>
      <c r="G16" s="38"/>
      <c r="H16" s="22"/>
      <c r="J16" s="90"/>
      <c r="K16" s="90"/>
      <c r="L16" s="91"/>
      <c r="M16" s="91"/>
      <c r="U16" s="92"/>
      <c r="AH16" s="97"/>
      <c r="AI16" s="97"/>
      <c r="AJ16" s="97"/>
      <c r="AN16" s="97"/>
      <c r="AR16" s="97"/>
      <c r="AX16" s="97"/>
      <c r="AY16" s="97"/>
    </row>
    <row r="17" spans="2:8" ht="12.75" customHeight="1">
      <c r="B17" s="20"/>
      <c r="C17" s="325" t="s">
        <v>172</v>
      </c>
      <c r="D17" s="325"/>
      <c r="E17" s="325"/>
      <c r="F17" s="23"/>
      <c r="G17" s="30">
        <f>IF(AA10="","",SUM(AB10:AB12))</f>
        <v>1</v>
      </c>
      <c r="H17" s="25"/>
    </row>
    <row r="18" spans="2:8" ht="12.75" customHeight="1">
      <c r="B18" s="37"/>
      <c r="C18" s="26"/>
      <c r="D18" s="26"/>
      <c r="E18" s="26"/>
      <c r="F18" s="26"/>
      <c r="G18" s="24"/>
      <c r="H18" s="25"/>
    </row>
    <row r="19" spans="2:8" ht="12.75" customHeight="1">
      <c r="B19" s="37"/>
      <c r="C19" s="325" t="s">
        <v>173</v>
      </c>
      <c r="D19" s="325"/>
      <c r="E19" s="325"/>
      <c r="F19" s="27"/>
      <c r="G19" s="31">
        <f>IF(AI10="","",SUM(AJ10:AJ12))</f>
        <v>28.6</v>
      </c>
      <c r="H19" s="25"/>
    </row>
    <row r="20" spans="2:8" ht="12.75" customHeight="1">
      <c r="B20" s="37"/>
      <c r="C20" s="39"/>
      <c r="D20" s="39"/>
      <c r="E20" s="39"/>
      <c r="F20" s="39"/>
      <c r="G20" s="38"/>
      <c r="H20" s="40"/>
    </row>
    <row r="21" spans="2:8" ht="12.75" customHeight="1">
      <c r="B21" s="37"/>
      <c r="C21" s="39"/>
      <c r="D21" s="39"/>
      <c r="E21" s="39"/>
      <c r="F21" s="39"/>
      <c r="G21" s="38"/>
      <c r="H21" s="40"/>
    </row>
    <row r="22" spans="2:8" ht="12.75" customHeight="1">
      <c r="B22" s="37"/>
      <c r="C22" s="320" t="s">
        <v>87</v>
      </c>
      <c r="D22" s="320"/>
      <c r="E22" s="320"/>
      <c r="F22" s="39"/>
      <c r="G22" s="38"/>
      <c r="H22" s="40"/>
    </row>
    <row r="23" spans="2:8" ht="12.75" customHeight="1">
      <c r="B23" s="37"/>
      <c r="C23" s="321" t="s">
        <v>177</v>
      </c>
      <c r="D23" s="321"/>
      <c r="E23" s="321"/>
      <c r="F23" s="237"/>
      <c r="G23" s="38"/>
      <c r="H23" s="40"/>
    </row>
    <row r="24" spans="2:8" ht="12.75" customHeight="1">
      <c r="B24" s="37"/>
      <c r="C24" s="322" t="s">
        <v>176</v>
      </c>
      <c r="D24" s="322"/>
      <c r="E24" s="322"/>
      <c r="F24" s="39"/>
      <c r="G24" s="31">
        <f>IF(AQ10="","",FLOOR(SUM(AR10:AR12),5))</f>
        <v>10</v>
      </c>
      <c r="H24" s="40"/>
    </row>
    <row r="25" spans="2:13" ht="12.75" customHeight="1">
      <c r="B25" s="37"/>
      <c r="C25" s="238"/>
      <c r="D25" s="238"/>
      <c r="E25" s="238"/>
      <c r="F25" s="39"/>
      <c r="G25" s="39"/>
      <c r="H25" s="40"/>
      <c r="L25" s="60"/>
      <c r="M25" s="60"/>
    </row>
    <row r="26" spans="2:13" ht="12.75" customHeight="1">
      <c r="B26" s="37"/>
      <c r="C26" s="322" t="s">
        <v>174</v>
      </c>
      <c r="D26" s="323"/>
      <c r="E26" s="323"/>
      <c r="F26" s="39"/>
      <c r="G26" s="31">
        <f>IF(AU10="","",FLOOR(SUM(AV10:AV12),5))</f>
        <v>5</v>
      </c>
      <c r="H26" s="40"/>
      <c r="L26" s="60"/>
      <c r="M26" s="60"/>
    </row>
    <row r="27" spans="2:13" ht="12.75" customHeight="1">
      <c r="B27" s="37"/>
      <c r="C27" s="238"/>
      <c r="D27" s="238"/>
      <c r="E27" s="238"/>
      <c r="F27" s="39"/>
      <c r="G27" s="39"/>
      <c r="H27" s="40"/>
      <c r="L27" s="60"/>
      <c r="M27" s="60"/>
    </row>
    <row r="28" spans="2:13" ht="12.75" customHeight="1">
      <c r="B28" s="37"/>
      <c r="C28" s="322" t="s">
        <v>175</v>
      </c>
      <c r="D28" s="323"/>
      <c r="E28" s="323"/>
      <c r="F28" s="39"/>
      <c r="G28" s="31">
        <f>IF(AY10="","",FLOOR(SUM(AZ10:AZ12),5))</f>
        <v>40</v>
      </c>
      <c r="H28" s="40"/>
      <c r="L28" s="60"/>
      <c r="M28" s="60"/>
    </row>
    <row r="29" spans="2:13" ht="12.75" customHeight="1">
      <c r="B29" s="41"/>
      <c r="C29" s="42"/>
      <c r="D29" s="42"/>
      <c r="E29" s="42"/>
      <c r="F29" s="42"/>
      <c r="G29" s="42"/>
      <c r="H29" s="43"/>
      <c r="L29" s="60"/>
      <c r="M29" s="60"/>
    </row>
    <row r="30" spans="12:13" ht="12.75" customHeight="1">
      <c r="L30" s="60"/>
      <c r="M30" s="60"/>
    </row>
    <row r="31" spans="12:13" ht="12.75" customHeight="1">
      <c r="L31" s="60"/>
      <c r="M31" s="60"/>
    </row>
    <row r="32" spans="12:13" ht="12.75" customHeight="1">
      <c r="L32" s="60">
        <f>IF($I$10="","",$I$10)</f>
        <v>41901</v>
      </c>
      <c r="M32" s="60"/>
    </row>
    <row r="33" spans="12:13" ht="12.75" customHeight="1">
      <c r="L33" s="60"/>
      <c r="M33" s="60"/>
    </row>
    <row r="34" spans="12:13" ht="12.75" customHeight="1">
      <c r="L34" s="60"/>
      <c r="M34" s="60"/>
    </row>
    <row r="35" spans="12:13" ht="12.75" customHeight="1">
      <c r="L35" s="60"/>
      <c r="M35" s="60"/>
    </row>
    <row r="36" spans="12:13" ht="12.75" customHeight="1">
      <c r="L36" s="60"/>
      <c r="M36" s="60"/>
    </row>
    <row r="37" spans="12:13" ht="12.75" customHeight="1">
      <c r="L37" s="60"/>
      <c r="M37" s="60"/>
    </row>
    <row r="38" spans="12:13" ht="12.75" customHeight="1">
      <c r="L38" s="60"/>
      <c r="M38" s="60"/>
    </row>
    <row r="39" spans="12:13" ht="12.75" customHeight="1">
      <c r="L39" s="60"/>
      <c r="M39" s="60"/>
    </row>
    <row r="40" spans="12:13" ht="12.75" customHeight="1">
      <c r="L40" s="60"/>
      <c r="M40" s="60"/>
    </row>
    <row r="41" spans="12:13" ht="12.75" customHeight="1">
      <c r="L41" s="60"/>
      <c r="M41" s="60"/>
    </row>
  </sheetData>
  <sheetProtection password="CFEB" sheet="1" objects="1" scenarios="1" selectLockedCells="1"/>
  <mergeCells count="18">
    <mergeCell ref="O4:S4"/>
    <mergeCell ref="U1:AQ1"/>
    <mergeCell ref="C5:E5"/>
    <mergeCell ref="C17:E17"/>
    <mergeCell ref="E8:G8"/>
    <mergeCell ref="E11:G11"/>
    <mergeCell ref="L10:M10"/>
    <mergeCell ref="F2:J2"/>
    <mergeCell ref="H8:J8"/>
    <mergeCell ref="C15:E15"/>
    <mergeCell ref="A1:C1"/>
    <mergeCell ref="C22:E22"/>
    <mergeCell ref="C23:E23"/>
    <mergeCell ref="C28:E28"/>
    <mergeCell ref="C24:E24"/>
    <mergeCell ref="C26:E26"/>
    <mergeCell ref="E10:G10"/>
    <mergeCell ref="C19:E19"/>
  </mergeCells>
  <conditionalFormatting sqref="L8">
    <cfRule type="cellIs" priority="28" dxfId="0" operator="equal" stopIfTrue="1">
      <formula>"Espèce non référencée"</formula>
    </cfRule>
  </conditionalFormatting>
  <dataValidations count="2">
    <dataValidation type="list" allowBlank="1" showInputMessage="1" showErrorMessage="1" sqref="E8:G8">
      <formula1>ChoixEspèce</formula1>
    </dataValidation>
    <dataValidation type="list" allowBlank="1" showInputMessage="1" showErrorMessage="1" sqref="F2">
      <formula1>"biomasse verte,biomasse sèche,hauteur"</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oleObjects>
    <oleObject progId="MS_ClipArt_Gallery" shapeId="989460" r:id="rId1"/>
  </oleObjects>
</worksheet>
</file>

<file path=xl/worksheets/sheet3.xml><?xml version="1.0" encoding="utf-8"?>
<worksheet xmlns="http://schemas.openxmlformats.org/spreadsheetml/2006/main" xmlns:r="http://schemas.openxmlformats.org/officeDocument/2006/relationships">
  <sheetPr codeName="Feuil3"/>
  <dimension ref="A2:U51"/>
  <sheetViews>
    <sheetView showRowColHeaders="0" zoomScalePageLayoutView="0" workbookViewId="0" topLeftCell="B1">
      <pane ySplit="3" topLeftCell="A7" activePane="bottomLeft" state="frozen"/>
      <selection pane="topLeft" activeCell="B1" sqref="B1"/>
      <selection pane="bottomLeft" activeCell="L22" sqref="L22"/>
    </sheetView>
  </sheetViews>
  <sheetFormatPr defaultColWidth="11.421875" defaultRowHeight="12.75"/>
  <cols>
    <col min="1" max="1" width="28.421875" style="8" hidden="1" customWidth="1"/>
    <col min="2" max="2" width="2.57421875" style="8" customWidth="1"/>
    <col min="3" max="3" width="24.28125" style="8" customWidth="1"/>
    <col min="4" max="4" width="5.8515625" style="8" hidden="1" customWidth="1"/>
    <col min="5" max="5" width="12.140625" style="8" customWidth="1"/>
    <col min="6" max="8" width="6.28125" style="8" customWidth="1"/>
    <col min="9" max="12" width="6.140625" style="8" customWidth="1"/>
    <col min="13" max="13" width="9.28125" style="9" customWidth="1"/>
    <col min="14" max="14" width="8.7109375" style="8" customWidth="1"/>
    <col min="15" max="15" width="31.57421875" style="8" customWidth="1"/>
    <col min="16" max="18" width="5.8515625" style="8" customWidth="1"/>
    <col min="19" max="20" width="5.7109375" style="8" customWidth="1"/>
    <col min="21" max="21" width="46.57421875" style="8" customWidth="1"/>
    <col min="22" max="16384" width="11.421875" style="8" customWidth="1"/>
  </cols>
  <sheetData>
    <row r="1" ht="12.75"/>
    <row r="2" spans="1:21" ht="26.25" customHeight="1">
      <c r="A2" s="342" t="s">
        <v>63</v>
      </c>
      <c r="B2" s="52"/>
      <c r="C2" s="341" t="s">
        <v>36</v>
      </c>
      <c r="D2" s="339" t="s">
        <v>88</v>
      </c>
      <c r="E2" s="341" t="s">
        <v>94</v>
      </c>
      <c r="F2" s="341" t="s">
        <v>66</v>
      </c>
      <c r="G2" s="341"/>
      <c r="H2" s="341"/>
      <c r="I2" s="341" t="s">
        <v>195</v>
      </c>
      <c r="J2" s="341"/>
      <c r="K2" s="341"/>
      <c r="L2" s="341"/>
      <c r="M2" s="341" t="s">
        <v>74</v>
      </c>
      <c r="N2" s="344" t="s">
        <v>90</v>
      </c>
      <c r="O2" s="345"/>
      <c r="P2" s="345"/>
      <c r="Q2" s="345"/>
      <c r="R2" s="346"/>
      <c r="S2" s="339" t="s">
        <v>190</v>
      </c>
      <c r="T2" s="339" t="s">
        <v>191</v>
      </c>
      <c r="U2" s="341" t="s">
        <v>145</v>
      </c>
    </row>
    <row r="3" spans="1:21" ht="22.5" customHeight="1">
      <c r="A3" s="343"/>
      <c r="B3" s="52"/>
      <c r="C3" s="341"/>
      <c r="D3" s="340"/>
      <c r="E3" s="341"/>
      <c r="F3" s="1" t="s">
        <v>67</v>
      </c>
      <c r="G3" s="1" t="s">
        <v>68</v>
      </c>
      <c r="H3" s="1" t="s">
        <v>69</v>
      </c>
      <c r="I3" s="1" t="s">
        <v>71</v>
      </c>
      <c r="J3" s="1" t="s">
        <v>70</v>
      </c>
      <c r="K3" s="1" t="s">
        <v>72</v>
      </c>
      <c r="L3" s="1" t="s">
        <v>73</v>
      </c>
      <c r="M3" s="341"/>
      <c r="N3" s="235" t="s">
        <v>192</v>
      </c>
      <c r="O3" s="234" t="s">
        <v>193</v>
      </c>
      <c r="P3" s="128" t="s">
        <v>100</v>
      </c>
      <c r="Q3" s="128" t="s">
        <v>101</v>
      </c>
      <c r="R3" s="128" t="s">
        <v>102</v>
      </c>
      <c r="S3" s="340"/>
      <c r="T3" s="340"/>
      <c r="U3" s="341"/>
    </row>
    <row r="4" spans="1:21" s="10" customFormat="1" ht="13.5" customHeight="1">
      <c r="A4" s="46" t="s">
        <v>39</v>
      </c>
      <c r="B4" s="53"/>
      <c r="C4" s="45" t="s">
        <v>185</v>
      </c>
      <c r="D4" s="11">
        <v>2</v>
      </c>
      <c r="E4" s="47" t="s">
        <v>38</v>
      </c>
      <c r="F4" s="220">
        <v>16</v>
      </c>
      <c r="G4" s="220">
        <v>17</v>
      </c>
      <c r="H4" s="220">
        <v>18</v>
      </c>
      <c r="I4" s="48">
        <v>3.1</v>
      </c>
      <c r="J4" s="48">
        <v>2.7</v>
      </c>
      <c r="K4" s="48">
        <v>2.6</v>
      </c>
      <c r="L4" s="48">
        <v>2.3333333333333335</v>
      </c>
      <c r="M4" s="49">
        <v>1.2</v>
      </c>
      <c r="N4" s="50"/>
      <c r="O4" s="50"/>
      <c r="P4" s="51"/>
      <c r="Q4" s="51"/>
      <c r="R4" s="51"/>
      <c r="S4" s="48">
        <v>0.44</v>
      </c>
      <c r="T4" s="48">
        <v>3.38</v>
      </c>
      <c r="U4" s="221" t="s">
        <v>148</v>
      </c>
    </row>
    <row r="5" spans="1:21" s="10" customFormat="1" ht="13.5" customHeight="1">
      <c r="A5" s="46" t="s">
        <v>41</v>
      </c>
      <c r="B5" s="53"/>
      <c r="C5" s="45" t="s">
        <v>184</v>
      </c>
      <c r="D5" s="11">
        <v>4</v>
      </c>
      <c r="E5" s="47" t="s">
        <v>43</v>
      </c>
      <c r="F5" s="220">
        <v>18</v>
      </c>
      <c r="G5" s="220">
        <v>20</v>
      </c>
      <c r="H5" s="220">
        <v>21</v>
      </c>
      <c r="I5" s="48">
        <v>3.1</v>
      </c>
      <c r="J5" s="48">
        <v>2.6</v>
      </c>
      <c r="K5" s="48">
        <v>2.2</v>
      </c>
      <c r="L5" s="48">
        <v>2.1</v>
      </c>
      <c r="M5" s="49">
        <v>1.2</v>
      </c>
      <c r="N5" s="50"/>
      <c r="O5" s="50"/>
      <c r="P5" s="51"/>
      <c r="Q5" s="51"/>
      <c r="R5" s="51"/>
      <c r="S5" s="48">
        <v>0.31</v>
      </c>
      <c r="T5" s="48">
        <v>2.2</v>
      </c>
      <c r="U5" s="221" t="s">
        <v>148</v>
      </c>
    </row>
    <row r="6" spans="1:21" s="10" customFormat="1" ht="13.5" customHeight="1">
      <c r="A6" s="45" t="s">
        <v>42</v>
      </c>
      <c r="B6" s="53"/>
      <c r="C6" s="45" t="s">
        <v>183</v>
      </c>
      <c r="D6" s="11">
        <v>9</v>
      </c>
      <c r="E6" s="47" t="s">
        <v>54</v>
      </c>
      <c r="F6" s="220">
        <v>16</v>
      </c>
      <c r="G6" s="220">
        <v>16</v>
      </c>
      <c r="H6" s="220">
        <v>14</v>
      </c>
      <c r="I6" s="48">
        <v>3.6</v>
      </c>
      <c r="J6" s="48">
        <v>3.5</v>
      </c>
      <c r="K6" s="48">
        <v>3.3</v>
      </c>
      <c r="L6" s="48">
        <v>3.2</v>
      </c>
      <c r="M6" s="49">
        <v>1.3</v>
      </c>
      <c r="N6" s="50"/>
      <c r="O6" s="50"/>
      <c r="P6" s="51"/>
      <c r="Q6" s="51"/>
      <c r="R6" s="51"/>
      <c r="S6" s="48">
        <v>0.4</v>
      </c>
      <c r="T6" s="48">
        <v>3.18</v>
      </c>
      <c r="U6" s="221" t="s">
        <v>148</v>
      </c>
    </row>
    <row r="7" spans="1:21" s="10" customFormat="1" ht="13.5" customHeight="1">
      <c r="A7" s="45" t="s">
        <v>149</v>
      </c>
      <c r="B7" s="53"/>
      <c r="C7" s="45" t="s">
        <v>46</v>
      </c>
      <c r="D7" s="11">
        <f aca="true" t="shared" si="0" ref="D7:D46">IF(E7="crucifères",1,IF(E7="graminées",3,IF(E7="hydrophillacées",5,IF(E7="composées",6,IF(E7="légumineuses",8,7)))))</f>
        <v>3</v>
      </c>
      <c r="E7" s="47" t="s">
        <v>43</v>
      </c>
      <c r="F7" s="220">
        <v>16</v>
      </c>
      <c r="G7" s="220">
        <v>19</v>
      </c>
      <c r="H7" s="220">
        <v>21</v>
      </c>
      <c r="I7" s="48">
        <v>3</v>
      </c>
      <c r="J7" s="48">
        <v>2.7</v>
      </c>
      <c r="K7" s="48">
        <v>2.4</v>
      </c>
      <c r="L7" s="48">
        <v>2.3</v>
      </c>
      <c r="M7" s="49">
        <v>1.2</v>
      </c>
      <c r="N7" s="50">
        <v>60</v>
      </c>
      <c r="O7" s="50" t="s">
        <v>14</v>
      </c>
      <c r="P7" s="51">
        <v>0.059</v>
      </c>
      <c r="Q7" s="51">
        <v>1</v>
      </c>
      <c r="R7" s="51">
        <v>0</v>
      </c>
      <c r="S7" s="48">
        <v>0.34</v>
      </c>
      <c r="T7" s="48">
        <v>2.5</v>
      </c>
      <c r="U7" s="221" t="s">
        <v>148</v>
      </c>
    </row>
    <row r="8" spans="1:21" s="10" customFormat="1" ht="13.5" customHeight="1">
      <c r="A8" s="46" t="s">
        <v>146</v>
      </c>
      <c r="B8" s="53"/>
      <c r="C8" s="45" t="s">
        <v>44</v>
      </c>
      <c r="D8" s="11">
        <f t="shared" si="0"/>
        <v>3</v>
      </c>
      <c r="E8" s="47" t="s">
        <v>43</v>
      </c>
      <c r="F8" s="220">
        <v>16</v>
      </c>
      <c r="G8" s="220">
        <v>19</v>
      </c>
      <c r="H8" s="220">
        <v>21</v>
      </c>
      <c r="I8" s="48">
        <v>3.7</v>
      </c>
      <c r="J8" s="48">
        <v>2.8</v>
      </c>
      <c r="K8" s="48">
        <v>2.6</v>
      </c>
      <c r="L8" s="48">
        <v>2.5</v>
      </c>
      <c r="M8" s="49">
        <v>1.2</v>
      </c>
      <c r="N8" s="50">
        <v>60</v>
      </c>
      <c r="O8" s="50" t="s">
        <v>14</v>
      </c>
      <c r="P8" s="51">
        <v>0.059</v>
      </c>
      <c r="Q8" s="51">
        <v>1</v>
      </c>
      <c r="R8" s="51">
        <v>0</v>
      </c>
      <c r="S8" s="48">
        <v>0.34</v>
      </c>
      <c r="T8" s="48">
        <v>2.5</v>
      </c>
      <c r="U8" s="221" t="s">
        <v>148</v>
      </c>
    </row>
    <row r="9" spans="1:21" s="10" customFormat="1" ht="13.5" customHeight="1">
      <c r="A9" s="46" t="s">
        <v>151</v>
      </c>
      <c r="B9" s="53"/>
      <c r="C9" s="45" t="s">
        <v>186</v>
      </c>
      <c r="D9" s="11">
        <f t="shared" si="0"/>
        <v>3</v>
      </c>
      <c r="E9" s="47" t="s">
        <v>43</v>
      </c>
      <c r="F9" s="220">
        <v>18</v>
      </c>
      <c r="G9" s="220">
        <v>18</v>
      </c>
      <c r="H9" s="220">
        <v>20</v>
      </c>
      <c r="I9" s="48">
        <v>2.3</v>
      </c>
      <c r="J9" s="48">
        <v>2.3</v>
      </c>
      <c r="K9" s="48">
        <v>1.5</v>
      </c>
      <c r="L9" s="48">
        <v>1.5</v>
      </c>
      <c r="M9" s="49">
        <v>1.2</v>
      </c>
      <c r="N9" s="51">
        <v>90</v>
      </c>
      <c r="O9" s="50" t="s">
        <v>15</v>
      </c>
      <c r="P9" s="51">
        <v>0.0409</v>
      </c>
      <c r="Q9" s="51">
        <v>1</v>
      </c>
      <c r="R9" s="51">
        <v>0</v>
      </c>
      <c r="S9" s="48">
        <v>0.37</v>
      </c>
      <c r="T9" s="48">
        <v>2.52</v>
      </c>
      <c r="U9" s="221" t="s">
        <v>148</v>
      </c>
    </row>
    <row r="10" spans="1:21" s="10" customFormat="1" ht="13.5" customHeight="1">
      <c r="A10" s="45" t="s">
        <v>40</v>
      </c>
      <c r="B10" s="53"/>
      <c r="C10" s="46" t="s">
        <v>53</v>
      </c>
      <c r="D10" s="11">
        <f t="shared" si="0"/>
        <v>3</v>
      </c>
      <c r="E10" s="47" t="s">
        <v>43</v>
      </c>
      <c r="F10" s="220">
        <v>23</v>
      </c>
      <c r="G10" s="220">
        <v>23</v>
      </c>
      <c r="H10" s="220">
        <v>23</v>
      </c>
      <c r="I10" s="48">
        <v>3</v>
      </c>
      <c r="J10" s="48">
        <v>2.1</v>
      </c>
      <c r="K10" s="48">
        <v>2.1</v>
      </c>
      <c r="L10" s="48">
        <v>2.1</v>
      </c>
      <c r="M10" s="49">
        <v>1.2</v>
      </c>
      <c r="N10" s="50"/>
      <c r="O10" s="50"/>
      <c r="P10" s="51"/>
      <c r="Q10" s="51"/>
      <c r="R10" s="51"/>
      <c r="S10" s="48">
        <v>0.35</v>
      </c>
      <c r="T10" s="48">
        <v>2.5</v>
      </c>
      <c r="U10" s="221" t="s">
        <v>147</v>
      </c>
    </row>
    <row r="11" spans="1:21" s="10" customFormat="1" ht="13.5" customHeight="1">
      <c r="A11" s="45" t="s">
        <v>185</v>
      </c>
      <c r="B11" s="53"/>
      <c r="C11" s="46" t="s">
        <v>39</v>
      </c>
      <c r="D11" s="11">
        <f t="shared" si="0"/>
        <v>1</v>
      </c>
      <c r="E11" s="47" t="s">
        <v>38</v>
      </c>
      <c r="F11" s="220">
        <v>22</v>
      </c>
      <c r="G11" s="220">
        <v>22</v>
      </c>
      <c r="H11" s="220">
        <v>22</v>
      </c>
      <c r="I11" s="48">
        <v>4.15</v>
      </c>
      <c r="J11" s="48">
        <v>2.7</v>
      </c>
      <c r="K11" s="48">
        <v>2.6</v>
      </c>
      <c r="L11" s="48">
        <v>2.3333333333333335</v>
      </c>
      <c r="M11" s="49">
        <v>1.2</v>
      </c>
      <c r="N11" s="50"/>
      <c r="O11" s="50"/>
      <c r="P11" s="51"/>
      <c r="Q11" s="51"/>
      <c r="R11" s="51"/>
      <c r="S11" s="48">
        <v>0.55</v>
      </c>
      <c r="T11" s="48">
        <v>3.5</v>
      </c>
      <c r="U11" s="221" t="s">
        <v>147</v>
      </c>
    </row>
    <row r="12" spans="1:21" s="10" customFormat="1" ht="13.5" customHeight="1">
      <c r="A12" s="45" t="s">
        <v>46</v>
      </c>
      <c r="B12" s="53"/>
      <c r="C12" s="46" t="s">
        <v>41</v>
      </c>
      <c r="D12" s="11">
        <f t="shared" si="0"/>
        <v>1</v>
      </c>
      <c r="E12" s="47" t="s">
        <v>38</v>
      </c>
      <c r="F12" s="220">
        <v>14</v>
      </c>
      <c r="G12" s="220">
        <v>15</v>
      </c>
      <c r="H12" s="220">
        <v>18</v>
      </c>
      <c r="I12" s="48">
        <v>3.4</v>
      </c>
      <c r="J12" s="48">
        <v>2.5</v>
      </c>
      <c r="K12" s="48">
        <v>2</v>
      </c>
      <c r="L12" s="48">
        <v>2</v>
      </c>
      <c r="M12" s="49">
        <v>1.2</v>
      </c>
      <c r="N12" s="50">
        <v>50</v>
      </c>
      <c r="O12" s="50" t="s">
        <v>18</v>
      </c>
      <c r="P12" s="51">
        <v>0.1107</v>
      </c>
      <c r="Q12" s="51">
        <v>0.8474</v>
      </c>
      <c r="R12" s="51">
        <v>0</v>
      </c>
      <c r="S12" s="48">
        <v>0.55</v>
      </c>
      <c r="T12" s="48">
        <v>3.5</v>
      </c>
      <c r="U12" s="221" t="s">
        <v>148</v>
      </c>
    </row>
    <row r="13" spans="1:21" s="10" customFormat="1" ht="13.5" customHeight="1">
      <c r="A13" s="45" t="s">
        <v>44</v>
      </c>
      <c r="B13" s="53"/>
      <c r="C13" s="46" t="s">
        <v>55</v>
      </c>
      <c r="D13" s="11">
        <f t="shared" si="0"/>
        <v>8</v>
      </c>
      <c r="E13" s="47" t="s">
        <v>54</v>
      </c>
      <c r="F13" s="220">
        <v>16</v>
      </c>
      <c r="G13" s="220">
        <v>16</v>
      </c>
      <c r="H13" s="220">
        <v>16</v>
      </c>
      <c r="I13" s="48">
        <v>3.2</v>
      </c>
      <c r="J13" s="48">
        <v>3.2</v>
      </c>
      <c r="K13" s="48">
        <v>3.2</v>
      </c>
      <c r="L13" s="48">
        <v>3.2</v>
      </c>
      <c r="M13" s="49">
        <v>1.3</v>
      </c>
      <c r="N13" s="50"/>
      <c r="O13" s="50"/>
      <c r="P13" s="51"/>
      <c r="Q13" s="51"/>
      <c r="R13" s="51"/>
      <c r="S13" s="48">
        <v>0.55</v>
      </c>
      <c r="T13" s="48">
        <v>3.5</v>
      </c>
      <c r="U13" s="221" t="s">
        <v>147</v>
      </c>
    </row>
    <row r="14" spans="1:21" s="10" customFormat="1" ht="13.5" customHeight="1">
      <c r="A14" s="45" t="s">
        <v>186</v>
      </c>
      <c r="B14" s="53"/>
      <c r="C14" s="46" t="s">
        <v>187</v>
      </c>
      <c r="D14" s="11">
        <f t="shared" si="0"/>
        <v>8</v>
      </c>
      <c r="E14" s="47" t="s">
        <v>54</v>
      </c>
      <c r="F14" s="220">
        <v>14</v>
      </c>
      <c r="G14" s="220">
        <v>14</v>
      </c>
      <c r="H14" s="220">
        <v>14</v>
      </c>
      <c r="I14" s="48">
        <v>4</v>
      </c>
      <c r="J14" s="48">
        <v>4</v>
      </c>
      <c r="K14" s="48">
        <v>4</v>
      </c>
      <c r="L14" s="48">
        <v>3.2</v>
      </c>
      <c r="M14" s="49">
        <v>1.3</v>
      </c>
      <c r="N14" s="50"/>
      <c r="O14" s="50"/>
      <c r="P14" s="51"/>
      <c r="Q14" s="51"/>
      <c r="R14" s="51"/>
      <c r="S14" s="48">
        <v>0.55</v>
      </c>
      <c r="T14" s="48">
        <v>3.5</v>
      </c>
      <c r="U14" s="221" t="s">
        <v>0</v>
      </c>
    </row>
    <row r="15" spans="1:21" s="10" customFormat="1" ht="13.5" customHeight="1">
      <c r="A15" s="46" t="s">
        <v>53</v>
      </c>
      <c r="B15" s="53"/>
      <c r="C15" s="45" t="s">
        <v>56</v>
      </c>
      <c r="D15" s="11">
        <f t="shared" si="0"/>
        <v>8</v>
      </c>
      <c r="E15" s="47" t="s">
        <v>54</v>
      </c>
      <c r="F15" s="220">
        <v>16</v>
      </c>
      <c r="G15" s="220">
        <v>16</v>
      </c>
      <c r="H15" s="220">
        <v>14</v>
      </c>
      <c r="I15" s="48">
        <v>4.4</v>
      </c>
      <c r="J15" s="48">
        <v>4.1</v>
      </c>
      <c r="K15" s="48">
        <v>3.9</v>
      </c>
      <c r="L15" s="48">
        <v>3.4</v>
      </c>
      <c r="M15" s="49">
        <v>1.3</v>
      </c>
      <c r="N15" s="50"/>
      <c r="O15" s="50"/>
      <c r="P15" s="51"/>
      <c r="Q15" s="51"/>
      <c r="R15" s="51"/>
      <c r="S15" s="48">
        <v>0.55</v>
      </c>
      <c r="T15" s="48">
        <v>3.5</v>
      </c>
      <c r="U15" s="221" t="s">
        <v>147</v>
      </c>
    </row>
    <row r="16" spans="1:21" s="10" customFormat="1" ht="13.5" customHeight="1">
      <c r="A16" s="45" t="s">
        <v>152</v>
      </c>
      <c r="B16" s="53"/>
      <c r="C16" s="46" t="s">
        <v>58</v>
      </c>
      <c r="D16" s="11">
        <f t="shared" si="0"/>
        <v>8</v>
      </c>
      <c r="E16" s="47" t="s">
        <v>54</v>
      </c>
      <c r="F16" s="220">
        <v>18</v>
      </c>
      <c r="G16" s="220">
        <v>18</v>
      </c>
      <c r="H16" s="220">
        <v>15</v>
      </c>
      <c r="I16" s="48">
        <v>4.3</v>
      </c>
      <c r="J16" s="48">
        <v>3.5</v>
      </c>
      <c r="K16" s="48">
        <v>3.5</v>
      </c>
      <c r="L16" s="48">
        <v>3.2</v>
      </c>
      <c r="M16" s="49">
        <v>1.3</v>
      </c>
      <c r="N16" s="50"/>
      <c r="O16" s="50"/>
      <c r="P16" s="51"/>
      <c r="Q16" s="51"/>
      <c r="R16" s="51"/>
      <c r="S16" s="48">
        <v>0.55</v>
      </c>
      <c r="T16" s="48">
        <v>3.5</v>
      </c>
      <c r="U16" s="221" t="s">
        <v>147</v>
      </c>
    </row>
    <row r="17" spans="1:21" s="10" customFormat="1" ht="13.5" customHeight="1">
      <c r="A17" s="45" t="s">
        <v>153</v>
      </c>
      <c r="B17" s="53"/>
      <c r="C17" s="46" t="s">
        <v>52</v>
      </c>
      <c r="D17" s="11">
        <f t="shared" si="0"/>
        <v>7</v>
      </c>
      <c r="E17" s="47" t="s">
        <v>51</v>
      </c>
      <c r="F17" s="220">
        <v>22</v>
      </c>
      <c r="G17" s="220">
        <v>22</v>
      </c>
      <c r="H17" s="220">
        <v>22</v>
      </c>
      <c r="I17" s="48">
        <v>2.5</v>
      </c>
      <c r="J17" s="48">
        <v>2.2</v>
      </c>
      <c r="K17" s="48">
        <v>2</v>
      </c>
      <c r="L17" s="48">
        <v>2</v>
      </c>
      <c r="M17" s="49">
        <v>1.1</v>
      </c>
      <c r="N17" s="50"/>
      <c r="O17" s="50"/>
      <c r="P17" s="51"/>
      <c r="Q17" s="51"/>
      <c r="R17" s="51"/>
      <c r="S17" s="48">
        <v>0.34</v>
      </c>
      <c r="T17" s="48">
        <v>2.56</v>
      </c>
      <c r="U17" s="221" t="s">
        <v>148</v>
      </c>
    </row>
    <row r="18" spans="1:21" s="10" customFormat="1" ht="13.5" customHeight="1">
      <c r="A18" s="45" t="s">
        <v>59</v>
      </c>
      <c r="B18" s="53"/>
      <c r="C18" s="46" t="s">
        <v>158</v>
      </c>
      <c r="D18" s="11">
        <f t="shared" si="0"/>
        <v>8</v>
      </c>
      <c r="E18" s="47" t="s">
        <v>54</v>
      </c>
      <c r="F18" s="220">
        <v>32</v>
      </c>
      <c r="G18" s="220">
        <v>32</v>
      </c>
      <c r="H18" s="220">
        <v>32</v>
      </c>
      <c r="I18" s="48">
        <v>2.3</v>
      </c>
      <c r="J18" s="48">
        <v>2.3</v>
      </c>
      <c r="K18" s="48">
        <v>2.3</v>
      </c>
      <c r="L18" s="48">
        <v>2.3</v>
      </c>
      <c r="M18" s="49">
        <v>1.3</v>
      </c>
      <c r="N18" s="50"/>
      <c r="O18" s="50"/>
      <c r="P18" s="51"/>
      <c r="Q18" s="51"/>
      <c r="R18" s="51"/>
      <c r="S18" s="48">
        <v>0.55</v>
      </c>
      <c r="T18" s="48">
        <v>3.5</v>
      </c>
      <c r="U18" s="221" t="s">
        <v>1</v>
      </c>
    </row>
    <row r="19" spans="1:21" s="10" customFormat="1" ht="13.5" customHeight="1">
      <c r="A19" s="45" t="s">
        <v>57</v>
      </c>
      <c r="B19" s="53"/>
      <c r="C19" s="46" t="s">
        <v>157</v>
      </c>
      <c r="D19" s="11">
        <f t="shared" si="0"/>
        <v>8</v>
      </c>
      <c r="E19" s="47" t="s">
        <v>54</v>
      </c>
      <c r="F19" s="220">
        <v>30</v>
      </c>
      <c r="G19" s="220">
        <v>30</v>
      </c>
      <c r="H19" s="220">
        <v>30</v>
      </c>
      <c r="I19" s="48">
        <v>2</v>
      </c>
      <c r="J19" s="48">
        <v>2</v>
      </c>
      <c r="K19" s="48">
        <v>2</v>
      </c>
      <c r="L19" s="48">
        <v>2</v>
      </c>
      <c r="M19" s="49">
        <v>1.5</v>
      </c>
      <c r="N19" s="50"/>
      <c r="O19" s="50"/>
      <c r="P19" s="51"/>
      <c r="Q19" s="51"/>
      <c r="R19" s="51"/>
      <c r="S19" s="48">
        <v>0.55</v>
      </c>
      <c r="T19" s="48">
        <v>3.5</v>
      </c>
      <c r="U19" s="221" t="s">
        <v>1</v>
      </c>
    </row>
    <row r="20" spans="1:21" s="10" customFormat="1" ht="13.5" customHeight="1">
      <c r="A20" s="45" t="s">
        <v>160</v>
      </c>
      <c r="B20" s="53"/>
      <c r="C20" s="46" t="s">
        <v>211</v>
      </c>
      <c r="D20" s="11">
        <f t="shared" si="0"/>
        <v>7</v>
      </c>
      <c r="E20" s="47" t="s">
        <v>212</v>
      </c>
      <c r="F20" s="220">
        <v>15</v>
      </c>
      <c r="G20" s="220">
        <v>15</v>
      </c>
      <c r="H20" s="220">
        <v>15</v>
      </c>
      <c r="I20" s="48">
        <v>3.5</v>
      </c>
      <c r="J20" s="48"/>
      <c r="K20" s="48"/>
      <c r="L20" s="48"/>
      <c r="M20" s="49">
        <v>1.2</v>
      </c>
      <c r="N20" s="50"/>
      <c r="O20" s="50"/>
      <c r="P20" s="51"/>
      <c r="Q20" s="51"/>
      <c r="R20" s="51"/>
      <c r="S20" s="48"/>
      <c r="T20" s="48"/>
      <c r="U20" s="221" t="s">
        <v>213</v>
      </c>
    </row>
    <row r="21" spans="1:21" s="10" customFormat="1" ht="13.5" customHeight="1">
      <c r="A21" s="46" t="s">
        <v>60</v>
      </c>
      <c r="B21" s="53"/>
      <c r="C21" s="46" t="s">
        <v>159</v>
      </c>
      <c r="D21" s="11">
        <f t="shared" si="0"/>
        <v>8</v>
      </c>
      <c r="E21" s="47" t="s">
        <v>54</v>
      </c>
      <c r="F21" s="220">
        <v>19</v>
      </c>
      <c r="G21" s="220">
        <v>19</v>
      </c>
      <c r="H21" s="220">
        <v>19</v>
      </c>
      <c r="I21" s="48">
        <v>3</v>
      </c>
      <c r="J21" s="48">
        <v>3</v>
      </c>
      <c r="K21" s="48">
        <v>3</v>
      </c>
      <c r="L21" s="48">
        <v>2.4</v>
      </c>
      <c r="M21" s="49">
        <v>1.3</v>
      </c>
      <c r="N21" s="50"/>
      <c r="O21" s="50"/>
      <c r="P21" s="51"/>
      <c r="Q21" s="51"/>
      <c r="R21" s="51"/>
      <c r="S21" s="48">
        <v>0.55</v>
      </c>
      <c r="T21" s="48">
        <v>2.5</v>
      </c>
      <c r="U21" s="221" t="s">
        <v>161</v>
      </c>
    </row>
    <row r="22" spans="1:21" s="10" customFormat="1" ht="13.5" customHeight="1">
      <c r="A22" s="45" t="s">
        <v>189</v>
      </c>
      <c r="B22" s="53"/>
      <c r="C22" s="45" t="s">
        <v>42</v>
      </c>
      <c r="D22" s="11">
        <f t="shared" si="0"/>
        <v>1</v>
      </c>
      <c r="E22" s="47" t="s">
        <v>38</v>
      </c>
      <c r="F22" s="220">
        <v>13</v>
      </c>
      <c r="G22" s="220">
        <v>16</v>
      </c>
      <c r="H22" s="220">
        <v>18</v>
      </c>
      <c r="I22" s="48">
        <v>3.619285714285714</v>
      </c>
      <c r="J22" s="48">
        <v>2.792425141700038</v>
      </c>
      <c r="K22" s="48">
        <v>2.5</v>
      </c>
      <c r="L22" s="48">
        <v>2.3</v>
      </c>
      <c r="M22" s="49">
        <v>1.1</v>
      </c>
      <c r="N22" s="51">
        <v>130</v>
      </c>
      <c r="O22" s="50" t="s">
        <v>19</v>
      </c>
      <c r="P22" s="51">
        <v>0.0607</v>
      </c>
      <c r="Q22" s="51">
        <v>0.8446</v>
      </c>
      <c r="R22" s="51">
        <v>0</v>
      </c>
      <c r="S22" s="48">
        <v>0.5</v>
      </c>
      <c r="T22" s="48">
        <v>3</v>
      </c>
      <c r="U22" s="221" t="s">
        <v>148</v>
      </c>
    </row>
    <row r="23" spans="1:21" s="10" customFormat="1" ht="13.5" customHeight="1">
      <c r="A23" s="45" t="s">
        <v>154</v>
      </c>
      <c r="B23" s="53"/>
      <c r="C23" s="45" t="s">
        <v>149</v>
      </c>
      <c r="D23" s="11">
        <f t="shared" si="0"/>
        <v>1</v>
      </c>
      <c r="E23" s="47" t="s">
        <v>38</v>
      </c>
      <c r="F23" s="220">
        <v>10</v>
      </c>
      <c r="G23" s="220">
        <v>13</v>
      </c>
      <c r="H23" s="220">
        <v>21</v>
      </c>
      <c r="I23" s="48">
        <v>2.9</v>
      </c>
      <c r="J23" s="48">
        <v>2.6</v>
      </c>
      <c r="K23" s="48">
        <v>2.4</v>
      </c>
      <c r="L23" s="48">
        <v>2.1</v>
      </c>
      <c r="M23" s="49">
        <v>1.2</v>
      </c>
      <c r="N23" s="50"/>
      <c r="O23" s="50"/>
      <c r="P23" s="51"/>
      <c r="Q23" s="51"/>
      <c r="R23" s="51"/>
      <c r="S23" s="48">
        <v>0.6</v>
      </c>
      <c r="T23" s="48">
        <v>4</v>
      </c>
      <c r="U23" s="221" t="s">
        <v>2</v>
      </c>
    </row>
    <row r="24" spans="1:21" s="10" customFormat="1" ht="13.5" customHeight="1">
      <c r="A24" s="45" t="s">
        <v>184</v>
      </c>
      <c r="B24" s="53"/>
      <c r="C24" s="46" t="s">
        <v>156</v>
      </c>
      <c r="D24" s="11">
        <f t="shared" si="0"/>
        <v>6</v>
      </c>
      <c r="E24" s="47" t="s">
        <v>47</v>
      </c>
      <c r="F24" s="220">
        <v>13</v>
      </c>
      <c r="G24" s="220">
        <v>17</v>
      </c>
      <c r="H24" s="220">
        <v>21</v>
      </c>
      <c r="I24" s="48">
        <v>2.5</v>
      </c>
      <c r="J24" s="48">
        <v>2.5</v>
      </c>
      <c r="K24" s="48">
        <v>1.6</v>
      </c>
      <c r="L24" s="48">
        <v>1.2</v>
      </c>
      <c r="M24" s="49">
        <v>1.1</v>
      </c>
      <c r="N24" s="51"/>
      <c r="O24" s="50"/>
      <c r="P24" s="51"/>
      <c r="Q24" s="51"/>
      <c r="R24" s="51"/>
      <c r="S24" s="48">
        <v>0.4</v>
      </c>
      <c r="T24" s="48">
        <v>3</v>
      </c>
      <c r="U24" s="221" t="s">
        <v>3</v>
      </c>
    </row>
    <row r="25" spans="1:21" s="10" customFormat="1" ht="13.5" customHeight="1">
      <c r="A25" s="46" t="s">
        <v>156</v>
      </c>
      <c r="B25" s="53"/>
      <c r="C25" s="45" t="s">
        <v>152</v>
      </c>
      <c r="D25" s="11">
        <f t="shared" si="0"/>
        <v>3</v>
      </c>
      <c r="E25" s="47" t="s">
        <v>43</v>
      </c>
      <c r="F25" s="220">
        <v>12</v>
      </c>
      <c r="G25" s="220">
        <v>14</v>
      </c>
      <c r="H25" s="220">
        <v>17</v>
      </c>
      <c r="I25" s="48">
        <v>3.1</v>
      </c>
      <c r="J25" s="48">
        <v>2.6</v>
      </c>
      <c r="K25" s="48">
        <v>2.2</v>
      </c>
      <c r="L25" s="48">
        <v>1.6</v>
      </c>
      <c r="M25" s="49">
        <v>1.2</v>
      </c>
      <c r="N25" s="51"/>
      <c r="O25" s="50"/>
      <c r="P25" s="51"/>
      <c r="Q25" s="51"/>
      <c r="R25" s="51"/>
      <c r="S25" s="48">
        <v>0.35</v>
      </c>
      <c r="T25" s="48">
        <v>2.5</v>
      </c>
      <c r="U25" s="221" t="s">
        <v>150</v>
      </c>
    </row>
    <row r="26" spans="1:21" s="10" customFormat="1" ht="13.5" customHeight="1">
      <c r="A26" s="46" t="s">
        <v>48</v>
      </c>
      <c r="B26" s="53"/>
      <c r="C26" s="45" t="s">
        <v>153</v>
      </c>
      <c r="D26" s="11">
        <f t="shared" si="0"/>
        <v>3</v>
      </c>
      <c r="E26" s="47" t="s">
        <v>43</v>
      </c>
      <c r="F26" s="220">
        <v>17</v>
      </c>
      <c r="G26" s="220">
        <v>19</v>
      </c>
      <c r="H26" s="220">
        <v>24</v>
      </c>
      <c r="I26" s="48">
        <v>3.1</v>
      </c>
      <c r="J26" s="48">
        <v>2.6</v>
      </c>
      <c r="K26" s="48">
        <v>2.2</v>
      </c>
      <c r="L26" s="48">
        <v>1.6</v>
      </c>
      <c r="M26" s="49">
        <v>1.2</v>
      </c>
      <c r="N26" s="51"/>
      <c r="O26" s="50"/>
      <c r="P26" s="51"/>
      <c r="Q26" s="51"/>
      <c r="R26" s="51"/>
      <c r="S26" s="48">
        <v>0.35</v>
      </c>
      <c r="T26" s="48">
        <v>2.5</v>
      </c>
      <c r="U26" s="221" t="s">
        <v>150</v>
      </c>
    </row>
    <row r="27" spans="1:21" s="10" customFormat="1" ht="13.5" customHeight="1">
      <c r="A27" s="46" t="s">
        <v>52</v>
      </c>
      <c r="B27" s="53"/>
      <c r="C27" s="45" t="s">
        <v>45</v>
      </c>
      <c r="D27" s="11">
        <f t="shared" si="0"/>
        <v>7</v>
      </c>
      <c r="E27" s="47" t="s">
        <v>142</v>
      </c>
      <c r="F27" s="220">
        <v>8</v>
      </c>
      <c r="G27" s="220">
        <v>9</v>
      </c>
      <c r="H27" s="220">
        <v>11</v>
      </c>
      <c r="I27" s="48">
        <v>3.1</v>
      </c>
      <c r="J27" s="48">
        <v>2.7</v>
      </c>
      <c r="K27" s="48">
        <v>2.5</v>
      </c>
      <c r="L27" s="48">
        <v>2.4</v>
      </c>
      <c r="M27" s="49">
        <v>1.1</v>
      </c>
      <c r="N27" s="51">
        <v>80</v>
      </c>
      <c r="O27" s="50" t="s">
        <v>16</v>
      </c>
      <c r="P27" s="51">
        <v>0.0536</v>
      </c>
      <c r="Q27" s="51">
        <v>1</v>
      </c>
      <c r="R27" s="51">
        <v>0</v>
      </c>
      <c r="S27" s="48">
        <v>0.6</v>
      </c>
      <c r="T27" s="48">
        <v>4.96</v>
      </c>
      <c r="U27" s="221" t="s">
        <v>147</v>
      </c>
    </row>
    <row r="28" spans="1:21" s="10" customFormat="1" ht="13.5" customHeight="1">
      <c r="A28" s="46" t="s">
        <v>211</v>
      </c>
      <c r="B28" s="53"/>
      <c r="C28" s="45" t="s">
        <v>206</v>
      </c>
      <c r="D28" s="11">
        <f t="shared" si="0"/>
        <v>8</v>
      </c>
      <c r="E28" s="47" t="s">
        <v>54</v>
      </c>
      <c r="F28" s="220">
        <v>12</v>
      </c>
      <c r="G28" s="220">
        <v>12</v>
      </c>
      <c r="H28" s="220">
        <v>12</v>
      </c>
      <c r="I28" s="48">
        <v>3.2</v>
      </c>
      <c r="J28" s="48">
        <v>3.2</v>
      </c>
      <c r="K28" s="48">
        <v>3.2</v>
      </c>
      <c r="L28" s="48">
        <v>3.2</v>
      </c>
      <c r="M28" s="49">
        <v>1.3</v>
      </c>
      <c r="N28" s="50"/>
      <c r="O28" s="50"/>
      <c r="P28" s="51"/>
      <c r="Q28" s="51"/>
      <c r="R28" s="51"/>
      <c r="S28" s="48"/>
      <c r="T28" s="48"/>
      <c r="U28" s="221" t="s">
        <v>208</v>
      </c>
    </row>
    <row r="29" spans="1:21" s="10" customFormat="1" ht="13.5" customHeight="1">
      <c r="A29" s="45" t="s">
        <v>45</v>
      </c>
      <c r="B29" s="53"/>
      <c r="C29" s="46" t="s">
        <v>207</v>
      </c>
      <c r="D29" s="11">
        <f t="shared" si="0"/>
        <v>8</v>
      </c>
      <c r="E29" s="47" t="s">
        <v>54</v>
      </c>
      <c r="F29" s="220">
        <v>19</v>
      </c>
      <c r="G29" s="220">
        <v>19</v>
      </c>
      <c r="H29" s="220">
        <v>19</v>
      </c>
      <c r="I29" s="48">
        <v>3.2</v>
      </c>
      <c r="J29" s="48">
        <v>3.2</v>
      </c>
      <c r="K29" s="48">
        <v>3.2</v>
      </c>
      <c r="L29" s="48">
        <v>3.2</v>
      </c>
      <c r="M29" s="49">
        <v>1.3</v>
      </c>
      <c r="N29" s="50"/>
      <c r="O29" s="50"/>
      <c r="P29" s="51"/>
      <c r="Q29" s="51"/>
      <c r="R29" s="51"/>
      <c r="S29" s="48">
        <v>0.4</v>
      </c>
      <c r="T29" s="48">
        <v>1.88</v>
      </c>
      <c r="U29" s="221" t="s">
        <v>4</v>
      </c>
    </row>
    <row r="30" spans="1:21" s="10" customFormat="1" ht="13.5" customHeight="1">
      <c r="A30" s="46" t="s">
        <v>50</v>
      </c>
      <c r="B30" s="53"/>
      <c r="C30" s="46" t="s">
        <v>146</v>
      </c>
      <c r="D30" s="11">
        <f t="shared" si="0"/>
        <v>1</v>
      </c>
      <c r="E30" s="47" t="s">
        <v>38</v>
      </c>
      <c r="F30" s="220">
        <v>11</v>
      </c>
      <c r="G30" s="220">
        <v>13</v>
      </c>
      <c r="H30" s="220">
        <v>15</v>
      </c>
      <c r="I30" s="48">
        <v>3.3</v>
      </c>
      <c r="J30" s="48">
        <v>3</v>
      </c>
      <c r="K30" s="48">
        <v>2.7</v>
      </c>
      <c r="L30" s="48">
        <v>2.4</v>
      </c>
      <c r="M30" s="49">
        <v>1.2</v>
      </c>
      <c r="N30" s="50">
        <v>100</v>
      </c>
      <c r="O30" s="50" t="s">
        <v>20</v>
      </c>
      <c r="P30" s="51">
        <v>0.1446</v>
      </c>
      <c r="Q30" s="51">
        <v>0.7786</v>
      </c>
      <c r="R30" s="51">
        <v>0</v>
      </c>
      <c r="S30" s="48">
        <v>0.6</v>
      </c>
      <c r="T30" s="48">
        <v>4</v>
      </c>
      <c r="U30" s="221" t="s">
        <v>5</v>
      </c>
    </row>
    <row r="31" spans="1:21" s="10" customFormat="1" ht="13.5" customHeight="1">
      <c r="A31" s="46" t="s">
        <v>55</v>
      </c>
      <c r="B31" s="53"/>
      <c r="C31" s="46" t="s">
        <v>151</v>
      </c>
      <c r="D31" s="11">
        <f t="shared" si="0"/>
        <v>1</v>
      </c>
      <c r="E31" s="47" t="s">
        <v>38</v>
      </c>
      <c r="F31" s="220">
        <v>12</v>
      </c>
      <c r="G31" s="220">
        <v>12</v>
      </c>
      <c r="H31" s="220">
        <v>12</v>
      </c>
      <c r="I31" s="48">
        <v>2.4</v>
      </c>
      <c r="J31" s="48">
        <v>2.4</v>
      </c>
      <c r="K31" s="48">
        <v>2.3</v>
      </c>
      <c r="L31" s="48">
        <v>2.2</v>
      </c>
      <c r="M31" s="49">
        <v>1.3</v>
      </c>
      <c r="N31" s="50"/>
      <c r="O31" s="50"/>
      <c r="P31" s="51"/>
      <c r="Q31" s="51"/>
      <c r="R31" s="51"/>
      <c r="S31" s="48">
        <v>0.6</v>
      </c>
      <c r="T31" s="48">
        <v>4</v>
      </c>
      <c r="U31" s="221" t="s">
        <v>6</v>
      </c>
    </row>
    <row r="32" spans="1:21" s="10" customFormat="1" ht="13.5" customHeight="1">
      <c r="A32" s="46" t="s">
        <v>187</v>
      </c>
      <c r="B32" s="53"/>
      <c r="C32" s="45" t="s">
        <v>59</v>
      </c>
      <c r="D32" s="11">
        <f t="shared" si="0"/>
        <v>3</v>
      </c>
      <c r="E32" s="47" t="s">
        <v>43</v>
      </c>
      <c r="F32" s="220">
        <v>16</v>
      </c>
      <c r="G32" s="220">
        <v>16</v>
      </c>
      <c r="H32" s="220">
        <v>19</v>
      </c>
      <c r="I32" s="48">
        <v>2.8</v>
      </c>
      <c r="J32" s="48">
        <v>2.5</v>
      </c>
      <c r="K32" s="48">
        <v>2</v>
      </c>
      <c r="L32" s="48">
        <v>1.7</v>
      </c>
      <c r="M32" s="49">
        <v>1.2</v>
      </c>
      <c r="N32" s="51"/>
      <c r="O32" s="50"/>
      <c r="P32" s="51"/>
      <c r="Q32" s="51"/>
      <c r="R32" s="51"/>
      <c r="S32" s="48">
        <v>0.5</v>
      </c>
      <c r="T32" s="48">
        <v>0.3</v>
      </c>
      <c r="U32" s="221" t="s">
        <v>7</v>
      </c>
    </row>
    <row r="33" spans="1:21" s="10" customFormat="1" ht="13.5" customHeight="1">
      <c r="A33" s="45" t="s">
        <v>56</v>
      </c>
      <c r="B33" s="53"/>
      <c r="C33" s="45" t="s">
        <v>57</v>
      </c>
      <c r="D33" s="11">
        <f t="shared" si="0"/>
        <v>3</v>
      </c>
      <c r="E33" s="47" t="s">
        <v>43</v>
      </c>
      <c r="F33" s="220">
        <v>16</v>
      </c>
      <c r="G33" s="220">
        <v>16</v>
      </c>
      <c r="H33" s="220">
        <v>19</v>
      </c>
      <c r="I33" s="48">
        <v>2.2</v>
      </c>
      <c r="J33" s="48">
        <v>2</v>
      </c>
      <c r="K33" s="48">
        <v>1.8</v>
      </c>
      <c r="L33" s="48">
        <v>1.7</v>
      </c>
      <c r="M33" s="49">
        <v>1.2</v>
      </c>
      <c r="N33" s="51"/>
      <c r="O33" s="50"/>
      <c r="P33" s="51"/>
      <c r="Q33" s="51"/>
      <c r="R33" s="51"/>
      <c r="S33" s="48">
        <v>0.5</v>
      </c>
      <c r="T33" s="48">
        <v>0.3</v>
      </c>
      <c r="U33" s="221" t="s">
        <v>7</v>
      </c>
    </row>
    <row r="34" spans="1:21" s="10" customFormat="1" ht="13.5" customHeight="1">
      <c r="A34" s="46" t="s">
        <v>58</v>
      </c>
      <c r="B34" s="53"/>
      <c r="C34" s="45" t="s">
        <v>160</v>
      </c>
      <c r="D34" s="11">
        <f t="shared" si="0"/>
        <v>3</v>
      </c>
      <c r="E34" s="47" t="s">
        <v>43</v>
      </c>
      <c r="F34" s="220">
        <v>18</v>
      </c>
      <c r="G34" s="220">
        <v>18</v>
      </c>
      <c r="H34" s="220">
        <v>23</v>
      </c>
      <c r="I34" s="48">
        <v>2.7</v>
      </c>
      <c r="J34" s="48">
        <v>2.4</v>
      </c>
      <c r="K34" s="48">
        <v>2.1</v>
      </c>
      <c r="L34" s="48">
        <v>1.7</v>
      </c>
      <c r="M34" s="49">
        <v>1.2</v>
      </c>
      <c r="N34" s="51"/>
      <c r="O34" s="50"/>
      <c r="P34" s="51"/>
      <c r="Q34" s="51"/>
      <c r="R34" s="51"/>
      <c r="S34" s="48">
        <v>0.35</v>
      </c>
      <c r="T34" s="48">
        <v>2.5</v>
      </c>
      <c r="U34" s="221" t="s">
        <v>148</v>
      </c>
    </row>
    <row r="35" spans="1:21" s="10" customFormat="1" ht="13.5" customHeight="1">
      <c r="A35" s="46" t="s">
        <v>158</v>
      </c>
      <c r="B35" s="53"/>
      <c r="C35" s="45" t="s">
        <v>40</v>
      </c>
      <c r="D35" s="11">
        <f t="shared" si="0"/>
        <v>1</v>
      </c>
      <c r="E35" s="47" t="s">
        <v>38</v>
      </c>
      <c r="F35" s="220">
        <v>20</v>
      </c>
      <c r="G35" s="220">
        <v>23</v>
      </c>
      <c r="H35" s="220">
        <v>25</v>
      </c>
      <c r="I35" s="48">
        <v>3.2</v>
      </c>
      <c r="J35" s="48">
        <v>2.5</v>
      </c>
      <c r="K35" s="48">
        <v>2.5</v>
      </c>
      <c r="L35" s="48">
        <v>2.5</v>
      </c>
      <c r="M35" s="49">
        <v>1.2</v>
      </c>
      <c r="N35" s="50">
        <v>50</v>
      </c>
      <c r="O35" s="50" t="s">
        <v>18</v>
      </c>
      <c r="P35" s="51">
        <v>0.1107</v>
      </c>
      <c r="Q35" s="51">
        <v>0.8474</v>
      </c>
      <c r="R35" s="51">
        <v>0</v>
      </c>
      <c r="S35" s="48">
        <v>0.55</v>
      </c>
      <c r="T35" s="48">
        <v>3.5</v>
      </c>
      <c r="U35" s="221" t="s">
        <v>148</v>
      </c>
    </row>
    <row r="36" spans="1:21" s="10" customFormat="1" ht="13.5" customHeight="1">
      <c r="A36" s="46" t="s">
        <v>157</v>
      </c>
      <c r="B36" s="53"/>
      <c r="C36" s="46" t="s">
        <v>50</v>
      </c>
      <c r="D36" s="11">
        <f t="shared" si="0"/>
        <v>7</v>
      </c>
      <c r="E36" s="47" t="s">
        <v>49</v>
      </c>
      <c r="F36" s="220">
        <v>22</v>
      </c>
      <c r="G36" s="220">
        <v>23</v>
      </c>
      <c r="H36" s="220">
        <v>25</v>
      </c>
      <c r="I36" s="48">
        <v>2.6</v>
      </c>
      <c r="J36" s="48">
        <v>2.2</v>
      </c>
      <c r="K36" s="48">
        <v>2</v>
      </c>
      <c r="L36" s="48">
        <v>1.8</v>
      </c>
      <c r="M36" s="49">
        <v>1.1</v>
      </c>
      <c r="N36" s="50"/>
      <c r="O36" s="50"/>
      <c r="P36" s="51"/>
      <c r="Q36" s="51"/>
      <c r="R36" s="51"/>
      <c r="S36" s="48">
        <v>0.55</v>
      </c>
      <c r="T36" s="48">
        <v>2.25</v>
      </c>
      <c r="U36" s="221" t="s">
        <v>3</v>
      </c>
    </row>
    <row r="37" spans="1:21" s="10" customFormat="1" ht="13.5" customHeight="1">
      <c r="A37" s="46" t="s">
        <v>159</v>
      </c>
      <c r="B37" s="53"/>
      <c r="C37" s="46" t="s">
        <v>60</v>
      </c>
      <c r="D37" s="11">
        <f t="shared" si="0"/>
        <v>3</v>
      </c>
      <c r="E37" s="47" t="s">
        <v>43</v>
      </c>
      <c r="F37" s="220">
        <v>16</v>
      </c>
      <c r="G37" s="220">
        <v>16</v>
      </c>
      <c r="H37" s="220">
        <v>17</v>
      </c>
      <c r="I37" s="48">
        <v>3.7</v>
      </c>
      <c r="J37" s="48">
        <v>2.9</v>
      </c>
      <c r="K37" s="48">
        <v>2.3</v>
      </c>
      <c r="L37" s="48">
        <v>2.3</v>
      </c>
      <c r="M37" s="49">
        <v>1.2</v>
      </c>
      <c r="N37" s="51">
        <v>35</v>
      </c>
      <c r="O37" s="50" t="s">
        <v>17</v>
      </c>
      <c r="P37" s="51">
        <v>0.0925</v>
      </c>
      <c r="Q37" s="51">
        <v>1</v>
      </c>
      <c r="R37" s="51">
        <v>0</v>
      </c>
      <c r="S37" s="48">
        <v>0.5</v>
      </c>
      <c r="T37" s="48">
        <v>2.5</v>
      </c>
      <c r="U37" s="221" t="s">
        <v>148</v>
      </c>
    </row>
    <row r="38" spans="1:21" s="10" customFormat="1" ht="13.5" customHeight="1">
      <c r="A38" s="45" t="s">
        <v>206</v>
      </c>
      <c r="B38" s="53"/>
      <c r="C38" s="45" t="s">
        <v>189</v>
      </c>
      <c r="D38" s="11">
        <f t="shared" si="0"/>
        <v>3</v>
      </c>
      <c r="E38" s="47" t="s">
        <v>43</v>
      </c>
      <c r="F38" s="220">
        <v>23</v>
      </c>
      <c r="G38" s="220">
        <v>23</v>
      </c>
      <c r="H38" s="220">
        <v>24</v>
      </c>
      <c r="I38" s="48">
        <v>3.3</v>
      </c>
      <c r="J38" s="48">
        <v>2.7</v>
      </c>
      <c r="K38" s="48">
        <v>2.3</v>
      </c>
      <c r="L38" s="48">
        <v>2.1</v>
      </c>
      <c r="M38" s="49">
        <v>1.2</v>
      </c>
      <c r="N38" s="51">
        <v>35</v>
      </c>
      <c r="O38" s="50" t="s">
        <v>17</v>
      </c>
      <c r="P38" s="51">
        <v>0.0925</v>
      </c>
      <c r="Q38" s="51">
        <v>1</v>
      </c>
      <c r="R38" s="51">
        <v>0</v>
      </c>
      <c r="S38" s="48">
        <v>0.53</v>
      </c>
      <c r="T38" s="48">
        <v>3.34</v>
      </c>
      <c r="U38" s="221" t="s">
        <v>148</v>
      </c>
    </row>
    <row r="39" spans="1:21" s="10" customFormat="1" ht="13.5" customHeight="1">
      <c r="A39" s="46" t="s">
        <v>207</v>
      </c>
      <c r="B39" s="53"/>
      <c r="C39" s="45" t="s">
        <v>154</v>
      </c>
      <c r="D39" s="11">
        <f t="shared" si="0"/>
        <v>3</v>
      </c>
      <c r="E39" s="47" t="s">
        <v>43</v>
      </c>
      <c r="F39" s="220">
        <v>14</v>
      </c>
      <c r="G39" s="220">
        <v>14</v>
      </c>
      <c r="H39" s="220">
        <v>14</v>
      </c>
      <c r="I39" s="48">
        <v>3</v>
      </c>
      <c r="J39" s="48">
        <v>3</v>
      </c>
      <c r="K39" s="48">
        <v>2.4</v>
      </c>
      <c r="L39" s="48">
        <v>1.9</v>
      </c>
      <c r="M39" s="49">
        <v>1.2</v>
      </c>
      <c r="N39" s="51"/>
      <c r="O39" s="50"/>
      <c r="P39" s="51"/>
      <c r="Q39" s="51"/>
      <c r="R39" s="51"/>
      <c r="S39" s="48">
        <v>0.35</v>
      </c>
      <c r="T39" s="48">
        <v>2.5</v>
      </c>
      <c r="U39" s="221" t="s">
        <v>8</v>
      </c>
    </row>
    <row r="40" spans="1:21" s="10" customFormat="1" ht="13.5" customHeight="1">
      <c r="A40" s="46" t="s">
        <v>210</v>
      </c>
      <c r="B40" s="53"/>
      <c r="C40" s="46" t="s">
        <v>48</v>
      </c>
      <c r="D40" s="11">
        <f t="shared" si="0"/>
        <v>6</v>
      </c>
      <c r="E40" s="47" t="s">
        <v>47</v>
      </c>
      <c r="F40" s="220">
        <v>12</v>
      </c>
      <c r="G40" s="220">
        <v>13</v>
      </c>
      <c r="H40" s="220">
        <v>16</v>
      </c>
      <c r="I40" s="48">
        <v>1.9</v>
      </c>
      <c r="J40" s="48">
        <v>1.9</v>
      </c>
      <c r="K40" s="48">
        <v>1.9</v>
      </c>
      <c r="L40" s="48">
        <v>1.6</v>
      </c>
      <c r="M40" s="49">
        <v>1.1</v>
      </c>
      <c r="N40" s="50"/>
      <c r="O40" s="50"/>
      <c r="P40" s="51"/>
      <c r="Q40" s="51"/>
      <c r="R40" s="51"/>
      <c r="S40" s="48">
        <v>0.4</v>
      </c>
      <c r="T40" s="48">
        <v>3</v>
      </c>
      <c r="U40" s="221" t="s">
        <v>3</v>
      </c>
    </row>
    <row r="41" spans="1:21" s="10" customFormat="1" ht="13.5" customHeight="1">
      <c r="A41" s="46" t="s">
        <v>155</v>
      </c>
      <c r="B41" s="53"/>
      <c r="C41" s="46" t="s">
        <v>210</v>
      </c>
      <c r="D41" s="11">
        <f t="shared" si="0"/>
        <v>8</v>
      </c>
      <c r="E41" s="47" t="s">
        <v>54</v>
      </c>
      <c r="F41" s="220">
        <v>24</v>
      </c>
      <c r="G41" s="220">
        <v>24</v>
      </c>
      <c r="H41" s="220">
        <v>24</v>
      </c>
      <c r="I41" s="48">
        <v>2.2</v>
      </c>
      <c r="J41" s="48">
        <v>2.2</v>
      </c>
      <c r="K41" s="48">
        <v>2.2</v>
      </c>
      <c r="L41" s="48">
        <v>1.8</v>
      </c>
      <c r="M41" s="49">
        <v>1.3</v>
      </c>
      <c r="N41" s="50"/>
      <c r="O41" s="50"/>
      <c r="P41" s="51"/>
      <c r="Q41" s="51"/>
      <c r="R41" s="51"/>
      <c r="S41" s="48">
        <v>0.4</v>
      </c>
      <c r="T41" s="48">
        <v>3.25</v>
      </c>
      <c r="U41" s="221" t="s">
        <v>12</v>
      </c>
    </row>
    <row r="42" spans="1:21" ht="12.75" customHeight="1">
      <c r="A42" s="46" t="s">
        <v>11</v>
      </c>
      <c r="B42" s="53"/>
      <c r="C42" s="46" t="s">
        <v>155</v>
      </c>
      <c r="D42" s="11">
        <f t="shared" si="0"/>
        <v>8</v>
      </c>
      <c r="E42" s="47" t="s">
        <v>54</v>
      </c>
      <c r="F42" s="220">
        <v>10</v>
      </c>
      <c r="G42" s="220">
        <v>11</v>
      </c>
      <c r="H42" s="220">
        <v>13</v>
      </c>
      <c r="I42" s="48">
        <v>3.7</v>
      </c>
      <c r="J42" s="48">
        <v>3.2</v>
      </c>
      <c r="K42" s="48">
        <v>3</v>
      </c>
      <c r="L42" s="48">
        <v>2.5</v>
      </c>
      <c r="M42" s="49">
        <v>1.3</v>
      </c>
      <c r="N42" s="50"/>
      <c r="O42" s="50"/>
      <c r="P42" s="51"/>
      <c r="Q42" s="51"/>
      <c r="R42" s="51"/>
      <c r="S42" s="48">
        <v>0.4</v>
      </c>
      <c r="T42" s="48">
        <v>3.25</v>
      </c>
      <c r="U42" s="221" t="s">
        <v>9</v>
      </c>
    </row>
    <row r="43" spans="1:21" ht="12.75">
      <c r="A43" s="46" t="s">
        <v>209</v>
      </c>
      <c r="B43" s="53"/>
      <c r="C43" s="46" t="s">
        <v>11</v>
      </c>
      <c r="D43" s="11">
        <f t="shared" si="0"/>
        <v>8</v>
      </c>
      <c r="E43" s="47" t="s">
        <v>54</v>
      </c>
      <c r="F43" s="220">
        <v>21</v>
      </c>
      <c r="G43" s="220">
        <v>21</v>
      </c>
      <c r="H43" s="220">
        <v>22</v>
      </c>
      <c r="I43" s="48">
        <v>3.3</v>
      </c>
      <c r="J43" s="48">
        <v>3.3</v>
      </c>
      <c r="K43" s="48">
        <v>2.7</v>
      </c>
      <c r="L43" s="48">
        <v>2.2</v>
      </c>
      <c r="M43" s="49">
        <v>1.3</v>
      </c>
      <c r="N43" s="50"/>
      <c r="O43" s="50"/>
      <c r="P43" s="51"/>
      <c r="Q43" s="51"/>
      <c r="R43" s="51"/>
      <c r="S43" s="48">
        <v>0.4</v>
      </c>
      <c r="T43" s="48">
        <v>3.25</v>
      </c>
      <c r="U43" s="221" t="s">
        <v>9</v>
      </c>
    </row>
    <row r="44" spans="1:21" ht="12.75">
      <c r="A44" s="46" t="s">
        <v>10</v>
      </c>
      <c r="B44" s="53"/>
      <c r="C44" s="46" t="s">
        <v>209</v>
      </c>
      <c r="D44" s="11">
        <f t="shared" si="0"/>
        <v>8</v>
      </c>
      <c r="E44" s="47" t="s">
        <v>54</v>
      </c>
      <c r="F44" s="220">
        <v>24</v>
      </c>
      <c r="G44" s="220">
        <v>24</v>
      </c>
      <c r="H44" s="220">
        <v>24</v>
      </c>
      <c r="I44" s="48">
        <v>1.8</v>
      </c>
      <c r="J44" s="48">
        <v>1.8</v>
      </c>
      <c r="K44" s="48">
        <v>1.8</v>
      </c>
      <c r="L44" s="48">
        <v>1.8</v>
      </c>
      <c r="M44" s="49">
        <v>1.3</v>
      </c>
      <c r="N44" s="50"/>
      <c r="O44" s="50"/>
      <c r="P44" s="51"/>
      <c r="Q44" s="51"/>
      <c r="R44" s="51"/>
      <c r="S44" s="48"/>
      <c r="T44" s="48"/>
      <c r="U44" s="221" t="s">
        <v>150</v>
      </c>
    </row>
    <row r="45" spans="1:21" ht="12.75">
      <c r="A45" s="46" t="s">
        <v>188</v>
      </c>
      <c r="B45" s="53"/>
      <c r="C45" s="46" t="s">
        <v>10</v>
      </c>
      <c r="D45" s="11">
        <f t="shared" si="0"/>
        <v>8</v>
      </c>
      <c r="E45" s="47" t="s">
        <v>54</v>
      </c>
      <c r="F45" s="220">
        <v>17</v>
      </c>
      <c r="G45" s="220">
        <v>17</v>
      </c>
      <c r="H45" s="220">
        <v>17</v>
      </c>
      <c r="I45" s="48">
        <v>3.3</v>
      </c>
      <c r="J45" s="48">
        <v>3.3</v>
      </c>
      <c r="K45" s="48">
        <v>2.7</v>
      </c>
      <c r="L45" s="48">
        <v>2.2</v>
      </c>
      <c r="M45" s="49">
        <v>1.3</v>
      </c>
      <c r="N45" s="50"/>
      <c r="O45" s="50"/>
      <c r="P45" s="51"/>
      <c r="Q45" s="51"/>
      <c r="R45" s="51"/>
      <c r="S45" s="48">
        <v>0.4</v>
      </c>
      <c r="T45" s="48">
        <v>3.25</v>
      </c>
      <c r="U45" s="221" t="s">
        <v>1</v>
      </c>
    </row>
    <row r="46" spans="1:21" ht="12.75">
      <c r="A46" s="45" t="s">
        <v>183</v>
      </c>
      <c r="B46" s="53"/>
      <c r="C46" s="46" t="s">
        <v>188</v>
      </c>
      <c r="D46" s="11">
        <f t="shared" si="0"/>
        <v>8</v>
      </c>
      <c r="E46" s="47" t="s">
        <v>54</v>
      </c>
      <c r="F46" s="220">
        <v>21</v>
      </c>
      <c r="G46" s="220">
        <v>21</v>
      </c>
      <c r="H46" s="220">
        <v>20</v>
      </c>
      <c r="I46" s="48">
        <v>4.1</v>
      </c>
      <c r="J46" s="48">
        <v>3.9</v>
      </c>
      <c r="K46" s="48">
        <v>3.9</v>
      </c>
      <c r="L46" s="48">
        <v>3.7</v>
      </c>
      <c r="M46" s="49">
        <v>1.1</v>
      </c>
      <c r="N46" s="50"/>
      <c r="O46" s="50"/>
      <c r="P46" s="51"/>
      <c r="Q46" s="51"/>
      <c r="R46" s="51"/>
      <c r="S46" s="48">
        <v>0.46</v>
      </c>
      <c r="T46" s="48">
        <v>3.53</v>
      </c>
      <c r="U46" s="221" t="s">
        <v>13</v>
      </c>
    </row>
    <row r="47" ht="12.75">
      <c r="B47" s="10"/>
    </row>
    <row r="48" ht="12.75">
      <c r="B48" s="10"/>
    </row>
    <row r="49" ht="12.75">
      <c r="B49" s="10"/>
    </row>
    <row r="50" ht="12.75">
      <c r="B50" s="10"/>
    </row>
    <row r="51" ht="12.75">
      <c r="B51" s="10"/>
    </row>
  </sheetData>
  <sheetProtection password="CFEB" sheet="1" objects="1" scenarios="1" selectLockedCells="1"/>
  <mergeCells count="11">
    <mergeCell ref="E2:E3"/>
    <mergeCell ref="T2:T3"/>
    <mergeCell ref="U2:U3"/>
    <mergeCell ref="M2:M3"/>
    <mergeCell ref="C2:C3"/>
    <mergeCell ref="A2:A3"/>
    <mergeCell ref="F2:H2"/>
    <mergeCell ref="S2:S3"/>
    <mergeCell ref="I2:L2"/>
    <mergeCell ref="D2:D3"/>
    <mergeCell ref="N2:R2"/>
  </mergeCells>
  <dataValidations count="1">
    <dataValidation type="list" allowBlank="1" showInputMessage="1" sqref="E4:E46">
      <formula1>"composées, crucifères, graminées, hydrophyllacées, légumineuses, linéacées, polygonnacées, autres"</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5"/>
  <dimension ref="A1:T6"/>
  <sheetViews>
    <sheetView zoomScalePageLayoutView="0" workbookViewId="0" topLeftCell="A1">
      <pane ySplit="3" topLeftCell="A4" activePane="bottomLeft" state="frozen"/>
      <selection pane="topLeft" activeCell="A1" sqref="A1"/>
      <selection pane="bottomLeft" activeCell="B4" sqref="B4:T7"/>
    </sheetView>
  </sheetViews>
  <sheetFormatPr defaultColWidth="11.421875" defaultRowHeight="12.75"/>
  <cols>
    <col min="1" max="1" width="1.57421875" style="32" customWidth="1"/>
    <col min="2" max="2" width="2.00390625" style="36" customWidth="1"/>
    <col min="3" max="3" width="24.42187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47" t="s">
        <v>95</v>
      </c>
      <c r="C2" s="348"/>
      <c r="D2" s="101" t="s">
        <v>178</v>
      </c>
      <c r="E2" s="224" t="s">
        <v>162</v>
      </c>
      <c r="F2" s="54" t="s">
        <v>89</v>
      </c>
      <c r="G2" s="225" t="s">
        <v>163</v>
      </c>
      <c r="H2" s="102" t="s">
        <v>64</v>
      </c>
      <c r="I2" s="226" t="s">
        <v>164</v>
      </c>
      <c r="J2" s="103" t="s">
        <v>62</v>
      </c>
      <c r="K2" s="227" t="s">
        <v>165</v>
      </c>
      <c r="L2" s="228" t="s">
        <v>35</v>
      </c>
      <c r="M2" s="104" t="s">
        <v>85</v>
      </c>
      <c r="N2" s="229" t="s">
        <v>166</v>
      </c>
      <c r="O2" s="248" t="s">
        <v>179</v>
      </c>
      <c r="P2" s="230" t="s">
        <v>181</v>
      </c>
      <c r="Q2" s="223" t="s">
        <v>182</v>
      </c>
      <c r="R2" s="249" t="s">
        <v>180</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42</v>
      </c>
      <c r="D4" s="239">
        <v>40066</v>
      </c>
      <c r="E4" s="116" t="s">
        <v>215</v>
      </c>
      <c r="F4" s="115">
        <v>18</v>
      </c>
      <c r="G4" s="242">
        <v>2.002</v>
      </c>
      <c r="H4" s="117">
        <v>2.3</v>
      </c>
      <c r="I4" s="115">
        <v>46.045999999999985</v>
      </c>
      <c r="J4" s="117">
        <v>1.1</v>
      </c>
      <c r="K4" s="115">
        <v>50.65059999999999</v>
      </c>
      <c r="L4" s="115">
        <v>18.260869565217394</v>
      </c>
      <c r="M4" s="115">
        <v>43.47826086956521</v>
      </c>
      <c r="N4" s="245">
        <v>22.021999999999995</v>
      </c>
      <c r="O4" s="117">
        <v>0.5</v>
      </c>
      <c r="P4" s="243">
        <v>11.011</v>
      </c>
      <c r="Q4" s="117">
        <v>3</v>
      </c>
      <c r="R4" s="243">
        <v>66.066</v>
      </c>
      <c r="S4" s="231" t="s">
        <v>96</v>
      </c>
      <c r="T4" s="126" t="s">
        <v>214</v>
      </c>
    </row>
    <row r="5" spans="1:20" s="122" customFormat="1" ht="14.25" thickBot="1" thickTop="1">
      <c r="A5" s="32"/>
      <c r="B5" s="114">
        <v>2</v>
      </c>
      <c r="C5" s="232" t="s">
        <v>187</v>
      </c>
      <c r="D5" s="239">
        <v>40066</v>
      </c>
      <c r="E5" s="116" t="s">
        <v>215</v>
      </c>
      <c r="F5" s="115">
        <v>14</v>
      </c>
      <c r="G5" s="242">
        <v>1.4269999999999998</v>
      </c>
      <c r="H5" s="117">
        <v>3.2</v>
      </c>
      <c r="I5" s="115">
        <v>45.664</v>
      </c>
      <c r="J5" s="117">
        <v>1.3</v>
      </c>
      <c r="K5" s="115">
        <v>59.363200000000006</v>
      </c>
      <c r="L5" s="115">
        <v>13.125</v>
      </c>
      <c r="M5" s="115">
        <v>50</v>
      </c>
      <c r="N5" s="245">
        <v>29.681600000000003</v>
      </c>
      <c r="O5" s="117">
        <v>0.55</v>
      </c>
      <c r="P5" s="243">
        <v>10.203050000000001</v>
      </c>
      <c r="Q5" s="117">
        <v>3.5</v>
      </c>
      <c r="R5" s="243">
        <v>64.9285</v>
      </c>
      <c r="S5" s="231" t="s">
        <v>97</v>
      </c>
      <c r="T5" s="127">
        <v>40164</v>
      </c>
    </row>
    <row r="6" spans="2:18" ht="14.25" thickBot="1" thickTop="1">
      <c r="B6" s="118" t="s">
        <v>98</v>
      </c>
      <c r="C6" s="233" t="s">
        <v>143</v>
      </c>
      <c r="D6" s="240"/>
      <c r="E6" s="120"/>
      <c r="F6" s="119"/>
      <c r="G6" s="247">
        <v>3.4289999999999994</v>
      </c>
      <c r="H6" s="121"/>
      <c r="I6" s="119"/>
      <c r="J6" s="121"/>
      <c r="K6" s="119"/>
      <c r="L6" s="119"/>
      <c r="M6" s="119"/>
      <c r="N6" s="246">
        <v>50</v>
      </c>
      <c r="O6" s="121"/>
      <c r="P6" s="244">
        <v>20</v>
      </c>
      <c r="Q6" s="121"/>
      <c r="R6" s="244">
        <v>130</v>
      </c>
    </row>
    <row r="7" ht="13.5" thickTop="1"/>
  </sheetData>
  <sheetProtection password="CFEB" sheet="1" objects="1" scenarios="1" selectLockedCells="1"/>
  <mergeCells count="1">
    <mergeCell ref="B2:C2"/>
  </mergeCells>
  <printOptions/>
  <pageMargins left="0.51" right="0.53" top="0.35" bottom="0.36" header="0.32"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6"/>
  <dimension ref="A1:T10"/>
  <sheetViews>
    <sheetView zoomScalePageLayoutView="0" workbookViewId="0" topLeftCell="A1">
      <pane ySplit="2" topLeftCell="A3" activePane="bottomLeft" state="frozen"/>
      <selection pane="topLeft" activeCell="A1" sqref="A1"/>
      <selection pane="bottomLeft" activeCell="T13" sqref="T13"/>
    </sheetView>
  </sheetViews>
  <sheetFormatPr defaultColWidth="11.421875" defaultRowHeight="12.75"/>
  <cols>
    <col min="1" max="1" width="1.57421875" style="32" customWidth="1"/>
    <col min="2" max="2" width="2.00390625" style="36" customWidth="1"/>
    <col min="3" max="3" width="24.42187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47" t="s">
        <v>95</v>
      </c>
      <c r="C2" s="348"/>
      <c r="D2" s="101" t="s">
        <v>178</v>
      </c>
      <c r="E2" s="224" t="s">
        <v>162</v>
      </c>
      <c r="F2" s="54" t="s">
        <v>89</v>
      </c>
      <c r="G2" s="225" t="s">
        <v>163</v>
      </c>
      <c r="H2" s="102" t="s">
        <v>64</v>
      </c>
      <c r="I2" s="226" t="s">
        <v>164</v>
      </c>
      <c r="J2" s="103" t="s">
        <v>62</v>
      </c>
      <c r="K2" s="227" t="s">
        <v>165</v>
      </c>
      <c r="L2" s="228" t="s">
        <v>35</v>
      </c>
      <c r="M2" s="104" t="s">
        <v>85</v>
      </c>
      <c r="N2" s="229" t="s">
        <v>166</v>
      </c>
      <c r="O2" s="248" t="s">
        <v>179</v>
      </c>
      <c r="P2" s="230" t="s">
        <v>181</v>
      </c>
      <c r="Q2" s="223" t="s">
        <v>182</v>
      </c>
      <c r="R2" s="249" t="s">
        <v>180</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42</v>
      </c>
      <c r="D4" s="239">
        <v>40066</v>
      </c>
      <c r="E4" s="116" t="s">
        <v>215</v>
      </c>
      <c r="F4" s="115">
        <v>18</v>
      </c>
      <c r="G4" s="242">
        <v>3.178</v>
      </c>
      <c r="H4" s="117">
        <v>2.3</v>
      </c>
      <c r="I4" s="115">
        <v>73.094</v>
      </c>
      <c r="J4" s="117">
        <v>1.1</v>
      </c>
      <c r="K4" s="115">
        <v>80.4034</v>
      </c>
      <c r="L4" s="115">
        <v>18.260869565217394</v>
      </c>
      <c r="M4" s="115">
        <v>43.47826086956521</v>
      </c>
      <c r="N4" s="245">
        <v>34.958</v>
      </c>
      <c r="O4" s="117">
        <v>0.5</v>
      </c>
      <c r="P4" s="243">
        <v>17.479</v>
      </c>
      <c r="Q4" s="117">
        <v>3</v>
      </c>
      <c r="R4" s="243">
        <v>104.874</v>
      </c>
      <c r="S4" s="231" t="s">
        <v>96</v>
      </c>
      <c r="T4" s="260" t="s">
        <v>220</v>
      </c>
    </row>
    <row r="5" spans="1:20" s="122" customFormat="1" ht="14.25" thickBot="1" thickTop="1">
      <c r="A5" s="32"/>
      <c r="B5" s="118" t="s">
        <v>98</v>
      </c>
      <c r="C5" s="233" t="s">
        <v>143</v>
      </c>
      <c r="D5" s="240"/>
      <c r="E5" s="120"/>
      <c r="F5" s="119"/>
      <c r="G5" s="247">
        <v>3.178</v>
      </c>
      <c r="H5" s="121"/>
      <c r="I5" s="119"/>
      <c r="J5" s="121"/>
      <c r="K5" s="119"/>
      <c r="L5" s="119"/>
      <c r="M5" s="119"/>
      <c r="N5" s="246">
        <v>30</v>
      </c>
      <c r="O5" s="121"/>
      <c r="P5" s="244">
        <v>15</v>
      </c>
      <c r="Q5" s="121"/>
      <c r="R5" s="244">
        <v>100</v>
      </c>
      <c r="S5" s="231" t="s">
        <v>97</v>
      </c>
      <c r="T5" s="127">
        <v>40164</v>
      </c>
    </row>
    <row r="6" spans="2:20" ht="7.5" customHeight="1" thickBot="1" thickTop="1">
      <c r="B6" s="256"/>
      <c r="C6" s="257"/>
      <c r="D6" s="257"/>
      <c r="E6" s="257"/>
      <c r="F6" s="257"/>
      <c r="G6" s="257"/>
      <c r="H6" s="257"/>
      <c r="I6" s="257"/>
      <c r="J6" s="257"/>
      <c r="K6" s="257"/>
      <c r="L6" s="257"/>
      <c r="M6" s="257"/>
      <c r="N6" s="257" t="s">
        <v>216</v>
      </c>
      <c r="O6" s="257"/>
      <c r="P6" s="257"/>
      <c r="Q6" s="257"/>
      <c r="R6" s="257"/>
      <c r="S6" s="257"/>
      <c r="T6" s="257"/>
    </row>
    <row r="7" spans="2:20" ht="7.5" customHeight="1" thickTop="1">
      <c r="B7" s="258"/>
      <c r="C7" s="259"/>
      <c r="D7" s="259"/>
      <c r="E7" s="259"/>
      <c r="F7" s="259"/>
      <c r="G7" s="259"/>
      <c r="H7" s="259"/>
      <c r="I7" s="259"/>
      <c r="J7" s="259"/>
      <c r="K7" s="259"/>
      <c r="L7" s="259"/>
      <c r="M7" s="259"/>
      <c r="N7" s="259" t="s">
        <v>216</v>
      </c>
      <c r="O7" s="259"/>
      <c r="P7" s="259"/>
      <c r="Q7" s="259"/>
      <c r="R7" s="259"/>
      <c r="S7" s="259"/>
      <c r="T7" s="259"/>
    </row>
    <row r="8" spans="2:20" ht="13.5" thickBot="1">
      <c r="B8" s="114">
        <v>1</v>
      </c>
      <c r="C8" s="232" t="s">
        <v>42</v>
      </c>
      <c r="D8" s="239">
        <v>40066</v>
      </c>
      <c r="E8" s="116" t="s">
        <v>215</v>
      </c>
      <c r="F8" s="115">
        <v>18</v>
      </c>
      <c r="G8" s="242">
        <v>2.002</v>
      </c>
      <c r="H8" s="117">
        <v>2.3</v>
      </c>
      <c r="I8" s="115">
        <v>46.045999999999985</v>
      </c>
      <c r="J8" s="117">
        <v>1.1</v>
      </c>
      <c r="K8" s="115">
        <v>50.65059999999999</v>
      </c>
      <c r="L8" s="115">
        <v>18.260869565217394</v>
      </c>
      <c r="M8" s="115">
        <v>43.47826086956521</v>
      </c>
      <c r="N8" s="245">
        <v>22.021999999999995</v>
      </c>
      <c r="O8" s="117">
        <v>0.5</v>
      </c>
      <c r="P8" s="243">
        <v>11.011</v>
      </c>
      <c r="Q8" s="117">
        <v>3</v>
      </c>
      <c r="R8" s="243">
        <v>66.066</v>
      </c>
      <c r="S8" s="231" t="s">
        <v>96</v>
      </c>
      <c r="T8" s="260" t="s">
        <v>221</v>
      </c>
    </row>
    <row r="9" spans="2:20" ht="14.25" thickBot="1" thickTop="1">
      <c r="B9" s="114">
        <v>2</v>
      </c>
      <c r="C9" s="232" t="s">
        <v>187</v>
      </c>
      <c r="D9" s="239">
        <v>40066</v>
      </c>
      <c r="E9" s="116" t="s">
        <v>215</v>
      </c>
      <c r="F9" s="115">
        <v>14</v>
      </c>
      <c r="G9" s="242">
        <v>1.4269999999999998</v>
      </c>
      <c r="H9" s="117">
        <v>3.2</v>
      </c>
      <c r="I9" s="115">
        <v>45.664</v>
      </c>
      <c r="J9" s="117">
        <v>1.3</v>
      </c>
      <c r="K9" s="115">
        <v>59.363200000000006</v>
      </c>
      <c r="L9" s="115">
        <v>13.125</v>
      </c>
      <c r="M9" s="115">
        <v>50</v>
      </c>
      <c r="N9" s="245">
        <v>29.681600000000003</v>
      </c>
      <c r="O9" s="117">
        <v>0.55</v>
      </c>
      <c r="P9" s="243">
        <v>10.203050000000001</v>
      </c>
      <c r="Q9" s="117">
        <v>3.5</v>
      </c>
      <c r="R9" s="243">
        <v>64.9285</v>
      </c>
      <c r="S9" s="231" t="s">
        <v>97</v>
      </c>
      <c r="T9" s="127">
        <v>40164</v>
      </c>
    </row>
    <row r="10" spans="2:18" ht="14.25" thickBot="1" thickTop="1">
      <c r="B10" s="118" t="s">
        <v>98</v>
      </c>
      <c r="C10" s="233" t="s">
        <v>143</v>
      </c>
      <c r="D10" s="240"/>
      <c r="E10" s="120"/>
      <c r="F10" s="119"/>
      <c r="G10" s="247">
        <v>3.4289999999999994</v>
      </c>
      <c r="H10" s="121"/>
      <c r="I10" s="119"/>
      <c r="J10" s="121"/>
      <c r="K10" s="119"/>
      <c r="L10" s="119"/>
      <c r="M10" s="119"/>
      <c r="N10" s="246">
        <v>50</v>
      </c>
      <c r="O10" s="121"/>
      <c r="P10" s="244">
        <v>20</v>
      </c>
      <c r="Q10" s="121"/>
      <c r="R10" s="244">
        <v>130</v>
      </c>
    </row>
    <row r="11" ht="13.5" thickTop="1"/>
  </sheetData>
  <sheetProtection selectLockedCells="1"/>
  <mergeCells count="1">
    <mergeCell ref="B2:C2"/>
  </mergeCells>
  <printOptions/>
  <pageMargins left="0.5" right="0.5" top="0.31" bottom="0.37" header="0.34" footer="0.3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2009-12-11T17:34:28Z</cp:lastPrinted>
  <dcterms:created xsi:type="dcterms:W3CDTF">1996-10-21T11:03:58Z</dcterms:created>
  <dcterms:modified xsi:type="dcterms:W3CDTF">2015-02-24T08:09:07Z</dcterms:modified>
  <cp:category/>
  <cp:version/>
  <cp:contentType/>
  <cp:contentStatus/>
</cp:coreProperties>
</file>